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n Whitney\Desktop\"/>
    </mc:Choice>
  </mc:AlternateContent>
  <workbookProtection lockStructure="1"/>
  <bookViews>
    <workbookView xWindow="0" yWindow="0" windowWidth="16360" windowHeight="7260"/>
  </bookViews>
  <sheets>
    <sheet name="Calculator" sheetId="1" r:id="rId1"/>
    <sheet name="Utility info" sheetId="2" state="hidden" r:id="rId2"/>
    <sheet name="CEA_MOA" sheetId="3" state="hidden" r:id="rId3"/>
    <sheet name="CEA_KPB" sheetId="4" state="hidden" r:id="rId4"/>
    <sheet name="MLP_All" sheetId="5" state="hidden" r:id="rId5"/>
    <sheet name="MEA_MOA" sheetId="6" state="hidden" r:id="rId6"/>
    <sheet name="MEA_Palmer" sheetId="7" state="hidden" r:id="rId7"/>
    <sheet name="MEA_Wasilla" sheetId="8" state="hidden" r:id="rId8"/>
    <sheet name="MEA_Houston" sheetId="9" state="hidden" r:id="rId9"/>
    <sheet name="MEA_Other" sheetId="10" state="hidden" r:id="rId10"/>
    <sheet name="HEA_All" sheetId="11" state="hidden" r:id="rId11"/>
    <sheet name="GVEA_All" sheetId="12" state="hidden" r:id="rId12"/>
    <sheet name="CVEA_Valdez" sheetId="13" state="hidden" r:id="rId13"/>
    <sheet name="CVEA_Other" sheetId="14" state="hidden" r:id="rId14"/>
  </sheets>
  <definedNames>
    <definedName name="locCEA">'Utility info'!$C$3:$C$4</definedName>
    <definedName name="locCVEA">'Utility info'!$C$31:$C$32</definedName>
    <definedName name="locGVEA">'Utility info'!$C$25</definedName>
    <definedName name="locHEA">'Utility info'!$C$14</definedName>
    <definedName name="locMEA">'Utility info'!$C$19:$C$23</definedName>
    <definedName name="locMLP">'Utility info'!$C$8</definedName>
    <definedName name="rateCEA">'Utility info'!$B$3:$B$6</definedName>
    <definedName name="rateCVEA">'Utility info'!$B$31:$B$33</definedName>
    <definedName name="rateGVEA">'Utility info'!$B$25:$B$29</definedName>
    <definedName name="rateHEA">'Utility info'!$B$14:$B$16</definedName>
    <definedName name="rateMEA">'Utility info'!$B$19:$B$20</definedName>
    <definedName name="rateMLP">'Utility info'!$B$8:$B$12</definedName>
  </definedNames>
  <calcPr calcId="152511"/>
</workbook>
</file>

<file path=xl/calcChain.xml><?xml version="1.0" encoding="utf-8"?>
<calcChain xmlns="http://schemas.openxmlformats.org/spreadsheetml/2006/main">
  <c r="A9" i="1" l="1"/>
  <c r="E9" i="1"/>
  <c r="E7" i="1"/>
  <c r="E5" i="1"/>
  <c r="E10" i="1"/>
  <c r="E8" i="1"/>
  <c r="E6" i="1"/>
  <c r="A14" i="1" l="1"/>
  <c r="A11" i="1" l="1"/>
  <c r="A10" i="1"/>
  <c r="B31" i="1"/>
  <c r="B25" i="1"/>
  <c r="B19" i="1"/>
  <c r="B20" i="1" s="1"/>
  <c r="B22" i="1" l="1"/>
  <c r="B26" i="1" s="1"/>
  <c r="B21" i="1" l="1"/>
</calcChain>
</file>

<file path=xl/sharedStrings.xml><?xml version="1.0" encoding="utf-8"?>
<sst xmlns="http://schemas.openxmlformats.org/spreadsheetml/2006/main" count="272" uniqueCount="119">
  <si>
    <t>Including underground surcharge of 2% on bill total minus regulatory cost charge</t>
  </si>
  <si>
    <t>Utility:</t>
  </si>
  <si>
    <t>Utility</t>
  </si>
  <si>
    <t>rate names</t>
  </si>
  <si>
    <t>Service Locations</t>
  </si>
  <si>
    <t>CEA</t>
  </si>
  <si>
    <t>Residential</t>
  </si>
  <si>
    <t>MOA</t>
  </si>
  <si>
    <t>Small General</t>
  </si>
  <si>
    <t>KPB</t>
  </si>
  <si>
    <t>GVEA</t>
  </si>
  <si>
    <t>Large General Secondary</t>
  </si>
  <si>
    <t>Large General Primary</t>
  </si>
  <si>
    <t>ML&amp;P</t>
  </si>
  <si>
    <t>residential</t>
  </si>
  <si>
    <t>All</t>
  </si>
  <si>
    <t>small general</t>
  </si>
  <si>
    <t>large general secondary</t>
  </si>
  <si>
    <t>large general primary</t>
  </si>
  <si>
    <t>interruptible secondary</t>
  </si>
  <si>
    <t>HEA</t>
  </si>
  <si>
    <t xml:space="preserve">Residential </t>
  </si>
  <si>
    <t>General</t>
  </si>
  <si>
    <t>large general</t>
  </si>
  <si>
    <t>MEA</t>
  </si>
  <si>
    <t>3 phase</t>
  </si>
  <si>
    <t>Palmer</t>
  </si>
  <si>
    <t>Wasilla</t>
  </si>
  <si>
    <t>Houston</t>
  </si>
  <si>
    <t>Other</t>
  </si>
  <si>
    <t>GS-1</t>
  </si>
  <si>
    <t>GS-2(S)</t>
  </si>
  <si>
    <t>GS-2(P)</t>
  </si>
  <si>
    <t>GS-3 - industrial</t>
  </si>
  <si>
    <t xml:space="preserve">CVEA </t>
  </si>
  <si>
    <t xml:space="preserve">Block 1 Energy charge per kWh ($):
</t>
  </si>
  <si>
    <t>Valdez</t>
  </si>
  <si>
    <t>Small Commercial</t>
  </si>
  <si>
    <t>Large Commercial</t>
  </si>
  <si>
    <t>AP&amp;T</t>
  </si>
  <si>
    <t>rate name</t>
  </si>
  <si>
    <t>customer charge</t>
  </si>
  <si>
    <t>cutoff for block 1</t>
  </si>
  <si>
    <t>energy charge/kWh</t>
  </si>
  <si>
    <t>energy charge block 2</t>
  </si>
  <si>
    <t>demand charge/kW</t>
  </si>
  <si>
    <t>notes</t>
  </si>
  <si>
    <t>source</t>
  </si>
  <si>
    <t>access date</t>
  </si>
  <si>
    <t>https://www.chugachelectric.com/member-services/billing-payments/rate-information</t>
  </si>
  <si>
    <t>Rate Structure:</t>
  </si>
  <si>
    <t xml:space="preserve">Block 2 Energy charge per kWh ($):
</t>
  </si>
  <si>
    <t>demand less than 20kW</t>
  </si>
  <si>
    <t>Cutoff between Block 1 and Block 2 (kWh)</t>
  </si>
  <si>
    <t>Demand Charge per kW ($):</t>
  </si>
  <si>
    <t xml:space="preserve">Including KPB sales tax of 3% </t>
  </si>
  <si>
    <t>cutoff block 1</t>
  </si>
  <si>
    <t>Would you like to use a custom utility rate?</t>
  </si>
  <si>
    <t>Including underground surcharge of 2% on bill total minus regulatory cost charge ($0.0593/kWh)</t>
  </si>
  <si>
    <t>https://www.mlandp.com/Customers/Rates/Residential-Rates</t>
  </si>
  <si>
    <t>Notes:</t>
  </si>
  <si>
    <t>demand less than 20 kW for 3 consecutive months</t>
  </si>
  <si>
    <t xml:space="preserve">The demand billed shall be the greater of: (a) the demand read times your multiplier which shows the largest load your service required for any 15-minute period during this billing cycle or (b) 80 percent of the maximum demand recorded during the preceding 11 months. </t>
  </si>
  <si>
    <t xml:space="preserve">
</t>
  </si>
  <si>
    <t>Including Regulatory Cost Charge &amp; undergrounding fee in MOA, sales tax where applicable</t>
  </si>
  <si>
    <t>cutoff of Block 1</t>
  </si>
  <si>
    <t>energy charge - block 1</t>
  </si>
  <si>
    <t>energy charge - block 2</t>
  </si>
  <si>
    <t xml:space="preserve">cutoff of Block 1 
</t>
  </si>
  <si>
    <t>https://www.mea.coop/wp-content/uploads/2020/01/1Q2020-Rate-Sheet.pdf</t>
  </si>
  <si>
    <t>http://www.tax-rates.org/alaska/palmer_sales_tax</t>
  </si>
  <si>
    <t>https://dcced.maps.arcgis.com/apps/MapJournal/index.html?appid=3bfb4237e6304f9aa4029a01715e15f9</t>
  </si>
  <si>
    <t xml:space="preserve">cutoff of Block 1 rates
</t>
  </si>
  <si>
    <t xml:space="preserve">see: </t>
  </si>
  <si>
    <t>https://www.fueleconomy.gov/</t>
  </si>
  <si>
    <t>cost of gasoline per gallon</t>
  </si>
  <si>
    <t xml:space="preserve">Including sales tax </t>
  </si>
  <si>
    <t>plus $24.41 system delivery charge if below 150kW usage.</t>
  </si>
  <si>
    <t>http://www.homerelectric.com/rates/?doing_wp_cron=1579222394.5602331161499023437500</t>
  </si>
  <si>
    <t>plus $24.37 system delivery charge if below 150kW usage.</t>
  </si>
  <si>
    <t>Note, charging may be slower and happen at less than peak power of charger when car battery is cold, etc.</t>
  </si>
  <si>
    <t>$420 minimum demand charge (20kW)</t>
  </si>
  <si>
    <t>http://www.gvea.com/rates</t>
  </si>
  <si>
    <t>extapp1p.gvea.com:8080/extweb/billCalculator.jsp?serviceType=5&amp;kWh=1000&amp;kW=0&amp;view=spawnPrint</t>
  </si>
  <si>
    <t>50 kW min demand</t>
  </si>
  <si>
    <t>http://www.cvea.org/member-services/billing-information/current-electric-rates.html</t>
  </si>
  <si>
    <t>NO</t>
  </si>
  <si>
    <t>Rates for the selected utility as listed on utility website, including taxes and fees.  Valid 1/15/20</t>
  </si>
  <si>
    <t>Customer Charge:</t>
  </si>
  <si>
    <t>Are the chargers on their own meter at the host business?</t>
  </si>
  <si>
    <t>Residential Service in single-family dwellings, single-family farms, or single-family apartments.</t>
  </si>
  <si>
    <t>Services under 50 kilowatts (kW) of demand per billing cycle</t>
  </si>
  <si>
    <t>Services 50 kW and higher of demand per billing cycle</t>
  </si>
  <si>
    <t>Services at primary voltage</t>
  </si>
  <si>
    <t>Services at transmission voltage</t>
  </si>
  <si>
    <t>efficiency of Electric Vehicle (kWh/100 Miles)</t>
  </si>
  <si>
    <t>MPGe (Miles per Gallon equivalent)</t>
  </si>
  <si>
    <t>cost per mile to drive (electricity cost only)</t>
  </si>
  <si>
    <t>cost per mile of ICE (fuel cost only)</t>
  </si>
  <si>
    <t xml:space="preserve">MPG of internal combustion engine vehicle (ICE)
</t>
  </si>
  <si>
    <t>YES</t>
  </si>
  <si>
    <t>(MOA - Municipality of Anchorage, KPB - Kenai Peninsula Bourough)</t>
  </si>
  <si>
    <t>Location:</t>
  </si>
  <si>
    <t>number of chargers ever in simultaneous use:</t>
  </si>
  <si>
    <t xml:space="preserve">Number of 50 kWh car charging sessions per month:
</t>
  </si>
  <si>
    <t>Power of Charger in kW:</t>
  </si>
  <si>
    <t>total charging kWh:</t>
  </si>
  <si>
    <t>Alaska Road System Electric Vehicle Calculator</t>
  </si>
  <si>
    <t>For Comparison with Gas Vehicle</t>
  </si>
  <si>
    <t>If these boxes say #N/A or #REF!, please revisit dropdown boxes B4 and B5!!</t>
  </si>
  <si>
    <t>total addition to monthly electric bill*:</t>
  </si>
  <si>
    <t>*Assumptions - charger demand can be at same time as current peak demand, thus it is not hidden in a 'demand shadow'.  Charging happens at rated power of charger.</t>
  </si>
  <si>
    <t xml:space="preserve">Home charging approximately 3 - 7 kW.  Level 2 (240V AC) approx. 7 - 22 kW.    Fast Charging various: 50 kW, 120 kW are common possibilties.  Power draw may be slightly higher than power rating or charger.
</t>
  </si>
  <si>
    <r>
      <rPr>
        <b/>
        <sz val="10"/>
        <color theme="1"/>
        <rFont val="Arial"/>
        <family val="2"/>
      </rPr>
      <t>General Instructions:</t>
    </r>
    <r>
      <rPr>
        <sz val="10"/>
        <color theme="1"/>
        <rFont val="Arial"/>
        <family val="2"/>
      </rPr>
      <t xml:space="preserve"> Choose or fill out information in</t>
    </r>
    <r>
      <rPr>
        <b/>
        <sz val="10"/>
        <color rgb="FF00B050"/>
        <rFont val="Arial"/>
        <family val="2"/>
      </rPr>
      <t xml:space="preserve"> green boxes</t>
    </r>
    <r>
      <rPr>
        <sz val="10"/>
        <color rgb="FF00B050"/>
        <rFont val="Arial"/>
        <family val="2"/>
      </rPr>
      <t xml:space="preserve"> </t>
    </r>
    <r>
      <rPr>
        <sz val="10"/>
        <color rgb="FF000000"/>
        <rFont val="Arial"/>
      </rPr>
      <t xml:space="preserve">to see the effect of rates and utilization on EV charging costs. Pre-loaded rate data is included for Chugach Electric (CEA), Municipal Light and Power (MLP), Homer Electric (HEA), Matanuska Electric (MEA), Golden Valley Electric (GVEA), and Copper Valley Electric (CVEA), or a custom rate structure may be entered manually. </t>
    </r>
    <r>
      <rPr>
        <b/>
        <sz val="10"/>
        <color rgb="FF000000"/>
        <rFont val="Arial"/>
        <family val="2"/>
      </rPr>
      <t xml:space="preserve">Make sure to revisit all dropdowns if one is changed to avoid errors! </t>
    </r>
    <r>
      <rPr>
        <b/>
        <sz val="10"/>
        <color theme="4" tint="-0.249977111117893"/>
        <rFont val="Arial"/>
        <family val="2"/>
      </rPr>
      <t>Blue boxes</t>
    </r>
    <r>
      <rPr>
        <sz val="10"/>
        <color rgb="FF000000"/>
        <rFont val="Arial"/>
        <family val="2"/>
      </rPr>
      <t xml:space="preserve"> give electric costs that may be incurred by site hosts and passed on to vehicle owners. This calculator may be used by potential commercial site hosts to evaluate potential electricity costs or by electric vehicle owners to look at potential costs of charging in various scenarios, although commerical charging costs will be determined by factors in addition to electricity costs.</t>
    </r>
  </si>
  <si>
    <t>total cost per hour of charging at a charger:</t>
  </si>
  <si>
    <t>total cost per charge (assumes 50 kWh/car):</t>
  </si>
  <si>
    <t xml:space="preserve">single phase </t>
  </si>
  <si>
    <t>generally residential and small commercial</t>
  </si>
  <si>
    <t>single 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</si>
</sst>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m/d/yy"/>
  </numFmts>
  <fonts count="20" x14ac:knownFonts="1">
    <font>
      <sz val="10"/>
      <color rgb="FF000000"/>
      <name val="Arial"/>
    </font>
    <font>
      <sz val="10"/>
      <color theme="1"/>
      <name val="Arial"/>
    </font>
    <font>
      <u/>
      <sz val="10"/>
      <color rgb="FF0000FF"/>
      <name val="Arial"/>
    </font>
    <font>
      <sz val="11"/>
      <color rgb="FFF7981D"/>
      <name val="Arial"/>
    </font>
    <font>
      <sz val="11"/>
      <color rgb="FFF4B400"/>
      <name val="Arial"/>
    </font>
    <font>
      <sz val="10"/>
      <color rgb="FF000000"/>
      <name val="Arial"/>
      <family val="2"/>
    </font>
    <font>
      <b/>
      <sz val="10"/>
      <name val="Arial"/>
      <family val="2"/>
    </font>
    <font>
      <sz val="10"/>
      <color theme="1"/>
      <name val="Arial"/>
      <family val="2"/>
    </font>
    <font>
      <b/>
      <sz val="11"/>
      <color theme="1"/>
      <name val="Arial"/>
      <family val="2"/>
    </font>
    <font>
      <sz val="10"/>
      <color rgb="FF000000"/>
      <name val="Arial"/>
    </font>
    <font>
      <b/>
      <sz val="10"/>
      <color theme="1"/>
      <name val="Arial"/>
      <family val="2"/>
    </font>
    <font>
      <sz val="8"/>
      <color theme="1"/>
      <name val="Arial"/>
      <family val="2"/>
    </font>
    <font>
      <sz val="11"/>
      <color rgb="FF000000"/>
      <name val="Arial"/>
      <family val="2"/>
    </font>
    <font>
      <b/>
      <sz val="11"/>
      <color rgb="FF000000"/>
      <name val="Arial"/>
      <family val="2"/>
    </font>
    <font>
      <b/>
      <sz val="10"/>
      <color rgb="FF000000"/>
      <name val="Arial"/>
      <family val="2"/>
    </font>
    <font>
      <sz val="10"/>
      <color theme="8" tint="-0.499984740745262"/>
      <name val="Arial"/>
      <family val="2"/>
    </font>
    <font>
      <sz val="10"/>
      <color theme="5" tint="-0.499984740745262"/>
      <name val="Arial"/>
      <family val="2"/>
    </font>
    <font>
      <b/>
      <sz val="10"/>
      <color rgb="FF00B050"/>
      <name val="Arial"/>
      <family val="2"/>
    </font>
    <font>
      <sz val="10"/>
      <color rgb="FF00B050"/>
      <name val="Arial"/>
      <family val="2"/>
    </font>
    <font>
      <b/>
      <sz val="10"/>
      <color theme="4" tint="-0.249977111117893"/>
      <name val="Arial"/>
      <family val="2"/>
    </font>
  </fonts>
  <fills count="7">
    <fill>
      <patternFill patternType="none"/>
    </fill>
    <fill>
      <patternFill patternType="gray125"/>
    </fill>
    <fill>
      <patternFill patternType="solid">
        <fgColor rgb="FFC9DAF8"/>
        <bgColor rgb="FFC9DAF8"/>
      </patternFill>
    </fill>
    <fill>
      <patternFill patternType="solid">
        <fgColor rgb="FFA2C4C9"/>
        <bgColor rgb="FFA2C4C9"/>
      </patternFill>
    </fill>
    <fill>
      <patternFill patternType="solid">
        <fgColor theme="7" tint="0.79998168889431442"/>
        <bgColor indexed="64"/>
      </patternFill>
    </fill>
    <fill>
      <patternFill patternType="solid">
        <fgColor theme="4" tint="0.59999389629810485"/>
        <bgColor rgb="FFA4C2F4"/>
      </patternFill>
    </fill>
    <fill>
      <patternFill patternType="solid">
        <fgColor theme="8" tint="0.59999389629810485"/>
        <bgColor indexed="64"/>
      </patternFill>
    </fill>
  </fills>
  <borders count="10">
    <border>
      <left/>
      <right/>
      <top/>
      <bottom/>
      <diagonal/>
    </border>
    <border>
      <left style="thick">
        <color rgb="FF00FF00"/>
      </left>
      <right style="thick">
        <color rgb="FF00FF00"/>
      </right>
      <top style="thick">
        <color rgb="FF00FF00"/>
      </top>
      <bottom style="thick">
        <color rgb="FF00FF00"/>
      </bottom>
      <diagonal/>
    </border>
    <border>
      <left/>
      <right/>
      <top style="thick">
        <color rgb="FF45F32D"/>
      </top>
      <bottom/>
      <diagonal/>
    </border>
    <border>
      <left/>
      <right style="thick">
        <color rgb="FF45F32D"/>
      </right>
      <top/>
      <bottom/>
      <diagonal/>
    </border>
    <border>
      <left style="thick">
        <color rgb="FF45F32D"/>
      </left>
      <right style="thick">
        <color rgb="FF45F32D"/>
      </right>
      <top style="thick">
        <color rgb="FF45F32D"/>
      </top>
      <bottom style="thick">
        <color rgb="FF45F32D"/>
      </bottom>
      <diagonal/>
    </border>
    <border>
      <left style="medium">
        <color rgb="FFCCCCCC"/>
      </left>
      <right style="medium">
        <color rgb="FFCCCCCC"/>
      </right>
      <top style="medium">
        <color rgb="FFCCCCCC"/>
      </top>
      <bottom style="medium">
        <color rgb="FFCCCCCC"/>
      </bottom>
      <diagonal/>
    </border>
    <border>
      <left/>
      <right/>
      <top/>
      <bottom style="thin">
        <color indexed="64"/>
      </bottom>
      <diagonal/>
    </border>
    <border>
      <left style="thick">
        <color rgb="FF00FF00"/>
      </left>
      <right style="thick">
        <color rgb="FF00FF00"/>
      </right>
      <top style="thin">
        <color rgb="FF00FF00"/>
      </top>
      <bottom style="thick">
        <color rgb="FF00FF00"/>
      </bottom>
      <diagonal/>
    </border>
    <border>
      <left/>
      <right/>
      <top/>
      <bottom style="thick">
        <color rgb="FF45F32D"/>
      </bottom>
      <diagonal/>
    </border>
    <border>
      <left/>
      <right/>
      <top style="thick">
        <color rgb="FF00FF00"/>
      </top>
      <bottom/>
      <diagonal/>
    </border>
  </borders>
  <cellStyleXfs count="2">
    <xf numFmtId="0" fontId="0" fillId="0" borderId="0"/>
    <xf numFmtId="44" fontId="9" fillId="0" borderId="0" applyFont="0" applyFill="0" applyBorder="0" applyAlignment="0" applyProtection="0"/>
  </cellStyleXfs>
  <cellXfs count="61">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xf numFmtId="0" fontId="1" fillId="0" borderId="0" xfId="0" applyFont="1"/>
    <xf numFmtId="0" fontId="1" fillId="0" borderId="0" xfId="0" applyFont="1"/>
    <xf numFmtId="0" fontId="2" fillId="0" borderId="0" xfId="0" applyFont="1" applyAlignment="1"/>
    <xf numFmtId="14" fontId="1" fillId="0" borderId="0" xfId="0" applyNumberFormat="1" applyFont="1" applyAlignment="1"/>
    <xf numFmtId="165" fontId="1" fillId="0" borderId="0" xfId="0" applyNumberFormat="1" applyFont="1" applyAlignment="1"/>
    <xf numFmtId="3" fontId="1" fillId="0" borderId="0" xfId="0" applyNumberFormat="1" applyFont="1" applyAlignment="1"/>
    <xf numFmtId="164" fontId="1" fillId="0" borderId="0" xfId="0" applyNumberFormat="1" applyFont="1" applyAlignment="1" applyProtection="1">
      <protection locked="0"/>
    </xf>
    <xf numFmtId="0" fontId="1" fillId="0" borderId="0" xfId="0" applyFont="1" applyAlignment="1" applyProtection="1"/>
    <xf numFmtId="0" fontId="5" fillId="0" borderId="0" xfId="0" applyFont="1" applyFill="1" applyAlignment="1" applyProtection="1"/>
    <xf numFmtId="0" fontId="1" fillId="0" borderId="3" xfId="0" applyFont="1" applyBorder="1" applyAlignment="1" applyProtection="1"/>
    <xf numFmtId="0" fontId="3" fillId="0" borderId="0" xfId="0" applyFont="1" applyAlignment="1" applyProtection="1"/>
    <xf numFmtId="0" fontId="1" fillId="0" borderId="0" xfId="0" applyFont="1" applyProtection="1"/>
    <xf numFmtId="164" fontId="1" fillId="2" borderId="0" xfId="0" applyNumberFormat="1" applyFont="1" applyFill="1" applyProtection="1"/>
    <xf numFmtId="164" fontId="1" fillId="0" borderId="0" xfId="0" applyNumberFormat="1" applyFont="1" applyProtection="1"/>
    <xf numFmtId="164" fontId="4" fillId="0" borderId="0" xfId="0" applyNumberFormat="1" applyFont="1" applyProtection="1"/>
    <xf numFmtId="0" fontId="1" fillId="0" borderId="0" xfId="0" applyFont="1" applyAlignment="1" applyProtection="1">
      <alignment horizontal="right"/>
    </xf>
    <xf numFmtId="1" fontId="1" fillId="0" borderId="0" xfId="0" applyNumberFormat="1" applyFont="1" applyProtection="1"/>
    <xf numFmtId="0" fontId="2" fillId="0" borderId="0" xfId="0" applyFont="1" applyAlignment="1" applyProtection="1"/>
    <xf numFmtId="164" fontId="1" fillId="3" borderId="0" xfId="0" applyNumberFormat="1" applyFont="1" applyFill="1" applyProtection="1"/>
    <xf numFmtId="0" fontId="0" fillId="0" borderId="0" xfId="0" applyFont="1" applyAlignment="1" applyProtection="1"/>
    <xf numFmtId="0" fontId="0" fillId="0" borderId="0" xfId="0" applyFont="1" applyAlignment="1" applyProtection="1"/>
    <xf numFmtId="0" fontId="5" fillId="0" borderId="0" xfId="0" applyFont="1" applyAlignment="1"/>
    <xf numFmtId="0" fontId="5" fillId="0" borderId="5" xfId="0" applyFont="1" applyBorder="1" applyAlignment="1">
      <alignment wrapText="1"/>
    </xf>
    <xf numFmtId="0" fontId="5" fillId="0" borderId="5" xfId="0" applyFont="1" applyBorder="1" applyAlignment="1">
      <alignment vertical="center"/>
    </xf>
    <xf numFmtId="0" fontId="7" fillId="0" borderId="0" xfId="0" applyFont="1" applyAlignment="1" applyProtection="1"/>
    <xf numFmtId="0" fontId="8" fillId="0" borderId="6" xfId="0" applyFont="1" applyBorder="1" applyAlignment="1" applyProtection="1"/>
    <xf numFmtId="0" fontId="5" fillId="0" borderId="0" xfId="0" applyFont="1" applyAlignment="1" applyProtection="1"/>
    <xf numFmtId="164" fontId="1" fillId="0" borderId="0" xfId="0" applyNumberFormat="1" applyFont="1" applyBorder="1" applyAlignment="1" applyProtection="1"/>
    <xf numFmtId="0" fontId="0" fillId="0" borderId="0" xfId="0" applyFont="1" applyAlignment="1"/>
    <xf numFmtId="0" fontId="1" fillId="0" borderId="0" xfId="0" applyFont="1"/>
    <xf numFmtId="0" fontId="1" fillId="4" borderId="1" xfId="0" applyFont="1" applyFill="1" applyBorder="1" applyAlignment="1" applyProtection="1">
      <protection locked="0"/>
    </xf>
    <xf numFmtId="0" fontId="6" fillId="4" borderId="4" xfId="0" applyFont="1" applyFill="1" applyBorder="1" applyAlignment="1" applyProtection="1">
      <protection locked="0"/>
    </xf>
    <xf numFmtId="164" fontId="1" fillId="4" borderId="7" xfId="0" applyNumberFormat="1" applyFont="1" applyFill="1" applyBorder="1" applyAlignment="1" applyProtection="1">
      <protection locked="0"/>
    </xf>
    <xf numFmtId="1" fontId="1" fillId="0" borderId="2" xfId="0" applyNumberFormat="1" applyFont="1" applyFill="1" applyBorder="1" applyAlignment="1" applyProtection="1">
      <protection locked="0"/>
    </xf>
    <xf numFmtId="164" fontId="0" fillId="0" borderId="0" xfId="1" applyNumberFormat="1" applyFont="1" applyAlignment="1" applyProtection="1">
      <protection locked="0"/>
    </xf>
    <xf numFmtId="0" fontId="11" fillId="0" borderId="0" xfId="0" applyFont="1" applyAlignment="1" applyProtection="1"/>
    <xf numFmtId="164" fontId="1" fillId="0" borderId="0" xfId="0" applyNumberFormat="1" applyFont="1" applyFill="1" applyProtection="1"/>
    <xf numFmtId="164" fontId="1" fillId="5" borderId="0" xfId="0" applyNumberFormat="1" applyFont="1" applyFill="1" applyProtection="1"/>
    <xf numFmtId="0" fontId="0" fillId="0" borderId="0" xfId="0" applyFont="1" applyFill="1" applyAlignment="1" applyProtection="1"/>
    <xf numFmtId="164" fontId="15" fillId="0" borderId="0" xfId="0" applyNumberFormat="1" applyFont="1" applyProtection="1"/>
    <xf numFmtId="3" fontId="15" fillId="0" borderId="0" xfId="0" applyNumberFormat="1" applyFont="1" applyProtection="1"/>
    <xf numFmtId="0" fontId="15" fillId="0" borderId="0" xfId="0" applyFont="1" applyAlignment="1" applyProtection="1"/>
    <xf numFmtId="164" fontId="1" fillId="0" borderId="0" xfId="0" applyNumberFormat="1" applyFont="1" applyBorder="1" applyAlignment="1" applyProtection="1">
      <protection locked="0"/>
    </xf>
    <xf numFmtId="0" fontId="0" fillId="0" borderId="9" xfId="0" applyFont="1" applyBorder="1" applyAlignment="1" applyProtection="1"/>
    <xf numFmtId="0" fontId="0" fillId="0" borderId="8" xfId="0" applyFont="1" applyBorder="1" applyAlignment="1" applyProtection="1"/>
    <xf numFmtId="0" fontId="7" fillId="0" borderId="0" xfId="0" applyFont="1" applyAlignment="1" applyProtection="1">
      <alignment horizontal="left"/>
    </xf>
    <xf numFmtId="0" fontId="7" fillId="0" borderId="0" xfId="0" applyFont="1" applyAlignment="1" applyProtection="1">
      <alignment vertical="top" wrapText="1"/>
    </xf>
    <xf numFmtId="0" fontId="0" fillId="0" borderId="0" xfId="0" applyFont="1" applyAlignment="1" applyProtection="1"/>
    <xf numFmtId="0" fontId="13" fillId="0" borderId="0" xfId="0" applyFont="1" applyAlignment="1" applyProtection="1">
      <alignment horizontal="center"/>
    </xf>
    <xf numFmtId="0" fontId="12" fillId="0" borderId="0" xfId="0" applyFont="1" applyAlignment="1" applyProtection="1">
      <alignment horizontal="center"/>
    </xf>
    <xf numFmtId="0" fontId="5" fillId="6" borderId="0" xfId="0" applyFont="1" applyFill="1" applyAlignment="1" applyProtection="1">
      <alignment horizontal="center" wrapText="1"/>
    </xf>
    <xf numFmtId="0" fontId="16" fillId="0" borderId="0" xfId="0" applyFont="1" applyAlignment="1" applyProtection="1">
      <alignment horizontal="center" vertical="center" wrapText="1"/>
    </xf>
    <xf numFmtId="0" fontId="7" fillId="0" borderId="0" xfId="0" applyFont="1" applyAlignment="1" applyProtection="1">
      <alignment horizontal="center" vertical="top" wrapText="1"/>
    </xf>
    <xf numFmtId="0" fontId="1" fillId="0" borderId="0" xfId="0" applyFont="1" applyAlignment="1">
      <alignment wrapText="1"/>
    </xf>
    <xf numFmtId="0" fontId="0" fillId="0" borderId="0" xfId="0" applyFont="1" applyAlignment="1"/>
    <xf numFmtId="0" fontId="1" fillId="0" borderId="0" xfId="0" applyFont="1"/>
    <xf numFmtId="0" fontId="0" fillId="0" borderId="0" xfId="0" applyFont="1" applyAlignment="1" applyProtection="1">
      <alignment vertical="center" wrapText="1"/>
    </xf>
  </cellXfs>
  <cellStyles count="2">
    <cellStyle name="Currency" xfId="1" builtinId="4"/>
    <cellStyle name="Normal" xfId="0" builtinId="0"/>
  </cellStyles>
  <dxfs count="5">
    <dxf>
      <fill>
        <patternFill>
          <bgColor theme="7" tint="0.79998168889431442"/>
        </patternFill>
      </fill>
      <border>
        <left style="thin">
          <color rgb="FF00FF00"/>
        </left>
        <right style="thin">
          <color rgb="FF00FF00"/>
        </right>
        <top style="thin">
          <color rgb="FF00FF00"/>
        </top>
        <bottom style="thin">
          <color rgb="FF00FF00"/>
        </bottom>
        <vertical/>
        <horizontal/>
      </border>
    </dxf>
    <dxf>
      <font>
        <color theme="0"/>
      </font>
    </dxf>
    <dxf>
      <font>
        <color theme="0"/>
      </font>
      <fill>
        <patternFill patternType="none">
          <bgColor auto="1"/>
        </patternFill>
      </fill>
      <border>
        <vertical/>
        <horizontal/>
      </border>
    </dxf>
    <dxf>
      <fill>
        <patternFill>
          <bgColor theme="7" tint="0.79998168889431442"/>
        </patternFill>
      </fill>
      <border>
        <left style="thin">
          <color rgb="FF00FF00"/>
        </left>
        <right style="thin">
          <color rgb="FF00FF00"/>
        </right>
        <top style="thin">
          <color rgb="FF00FF00"/>
        </top>
        <bottom style="thin">
          <color rgb="FF00FF00"/>
        </bottom>
      </border>
    </dxf>
    <dxf>
      <font>
        <color theme="0"/>
      </font>
    </dxf>
  </dxfs>
  <tableStyles count="0" defaultTableStyle="TableStyleMedium2" defaultPivotStyle="PivotStyleLight16"/>
  <colors>
    <mruColors>
      <color rgb="FF45F32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eleconomy.go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homerelectric.com/rates/?doing_wp_cron=1579222394.5602331161499023437500"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xtapp1p.gvea.com:8080/extweb/billCalculator.jsp?serviceType=5&amp;kWh=1000&amp;kW=0&amp;view=spawnPrint" TargetMode="External"/><Relationship Id="rId1" Type="http://schemas.openxmlformats.org/officeDocument/2006/relationships/hyperlink" Target="http://www.gvea.com/rate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cvea.org/member-services/billing-information/current-electric-rate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hugachelectric.com/member-services/billing-payments/rate-informatio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hugachelectric.com/member-services/billing-payments/rate-informatio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landp.com/Customers/Rates/Residential-Rat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ea.coop/wp-content/uploads/2020/01/1Q2020-Rate-Sheet.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dcced.maps.arcgis.com/apps/MapJournal/index.html?appid=3bfb4237e6304f9aa4029a01715e15f9" TargetMode="External"/><Relationship Id="rId1" Type="http://schemas.openxmlformats.org/officeDocument/2006/relationships/hyperlink" Target="http://www.tax-rates.org/alaska/palmer_sales_ta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dcced.maps.arcgis.com/apps/MapJournal/index.html?appid=3bfb4237e6304f9aa4029a01715e15f9" TargetMode="External"/><Relationship Id="rId1" Type="http://schemas.openxmlformats.org/officeDocument/2006/relationships/hyperlink" Target="http://www.tax-rates.org/alaska/palmer_sales_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7"/>
  <sheetViews>
    <sheetView tabSelected="1" zoomScaleNormal="100" workbookViewId="0">
      <pane ySplit="2" topLeftCell="A3" activePane="bottomLeft" state="frozenSplit"/>
      <selection pane="bottomLeft" activeCell="B8" sqref="B8"/>
    </sheetView>
  </sheetViews>
  <sheetFormatPr defaultColWidth="14.453125" defaultRowHeight="15.75" customHeight="1" x14ac:dyDescent="0.25"/>
  <cols>
    <col min="1" max="1" width="47.26953125" style="23" customWidth="1"/>
    <col min="2" max="2" width="24.81640625" style="23" customWidth="1"/>
    <col min="3" max="3" width="8.7265625" style="23" customWidth="1"/>
    <col min="4" max="4" width="35.54296875" style="23" customWidth="1"/>
    <col min="5" max="16384" width="14.453125" style="23"/>
  </cols>
  <sheetData>
    <row r="1" spans="1:8" s="24" customFormat="1" ht="15.75" customHeight="1" x14ac:dyDescent="0.3">
      <c r="A1" s="52" t="s">
        <v>107</v>
      </c>
      <c r="B1" s="53"/>
      <c r="C1" s="53"/>
      <c r="D1" s="53"/>
      <c r="E1" s="53"/>
    </row>
    <row r="2" spans="1:8" ht="77.5" customHeight="1" thickBot="1" x14ac:dyDescent="0.3">
      <c r="A2" s="50" t="s">
        <v>113</v>
      </c>
      <c r="B2" s="51"/>
      <c r="C2" s="51"/>
      <c r="D2" s="51"/>
      <c r="E2" s="51"/>
      <c r="F2" s="51"/>
    </row>
    <row r="3" spans="1:8" ht="13.5" thickTop="1" thickBot="1" x14ac:dyDescent="0.3">
      <c r="A3" s="11" t="s">
        <v>1</v>
      </c>
      <c r="B3" s="34" t="s">
        <v>24</v>
      </c>
      <c r="D3" s="54" t="s">
        <v>87</v>
      </c>
      <c r="E3" s="54"/>
      <c r="F3" s="42"/>
      <c r="G3" s="42"/>
      <c r="H3" s="42"/>
    </row>
    <row r="4" spans="1:8" ht="13.5" thickTop="1" thickBot="1" x14ac:dyDescent="0.3">
      <c r="A4" s="11" t="s">
        <v>50</v>
      </c>
      <c r="B4" s="34" t="s">
        <v>118</v>
      </c>
      <c r="D4" s="54"/>
      <c r="E4" s="54"/>
    </row>
    <row r="5" spans="1:8" ht="13.5" customHeight="1" thickTop="1" thickBot="1" x14ac:dyDescent="0.3">
      <c r="A5" s="28" t="s">
        <v>102</v>
      </c>
      <c r="B5" s="34" t="s">
        <v>26</v>
      </c>
      <c r="D5" s="12" t="s">
        <v>88</v>
      </c>
      <c r="E5" s="43">
        <f ca="1">VLOOKUP($B$4,INDIRECT("'"&amp;B3&amp;"_"&amp;B5&amp;"'!$A$2:$G$10"),2,FALSE)</f>
        <v>13.39</v>
      </c>
      <c r="F5" s="55" t="s">
        <v>109</v>
      </c>
    </row>
    <row r="6" spans="1:8" ht="13" thickTop="1" x14ac:dyDescent="0.25">
      <c r="A6" s="39" t="s">
        <v>101</v>
      </c>
      <c r="B6" s="47"/>
      <c r="D6" s="28" t="s">
        <v>35</v>
      </c>
      <c r="E6" s="43">
        <f ca="1">VLOOKUP($B$4,INDIRECT("'"&amp;B3&amp;"_"&amp;B5&amp;"'!$A$2:$G$10"),4,FALSE)</f>
        <v>0.20153289000000002</v>
      </c>
      <c r="F6" s="55"/>
    </row>
    <row r="7" spans="1:8" ht="18.75" customHeight="1" thickBot="1" x14ac:dyDescent="0.35">
      <c r="A7" s="39"/>
      <c r="B7" s="48"/>
      <c r="C7" s="14"/>
      <c r="D7" s="28" t="s">
        <v>51</v>
      </c>
      <c r="E7" s="43">
        <f ca="1">VLOOKUP($B$4,INDIRECT("'"&amp;B3&amp;"_"&amp;B5&amp;"'!$A$2:$G$10"),5,FALSE)</f>
        <v>0.18847249000000002</v>
      </c>
      <c r="F7" s="55"/>
    </row>
    <row r="8" spans="1:8" ht="18.75" customHeight="1" thickTop="1" thickBot="1" x14ac:dyDescent="0.35">
      <c r="A8" s="13" t="s">
        <v>57</v>
      </c>
      <c r="B8" s="35" t="s">
        <v>86</v>
      </c>
      <c r="C8" s="14"/>
      <c r="D8" s="28" t="s">
        <v>53</v>
      </c>
      <c r="E8" s="44">
        <f ca="1">VLOOKUP($B$4,INDIRECT("'"&amp;B3&amp;"_"&amp;B5&amp;"'!$A$2:$G$10"),3,FALSE)</f>
        <v>1300</v>
      </c>
      <c r="F8" s="55"/>
    </row>
    <row r="9" spans="1:8" ht="18.75" customHeight="1" thickTop="1" x14ac:dyDescent="0.3">
      <c r="A9" s="11" t="str">
        <f>IF(B8 = "YES","Enter Customer Charge ($/meter):","")</f>
        <v/>
      </c>
      <c r="B9" s="46"/>
      <c r="C9" s="14"/>
      <c r="D9" s="28" t="s">
        <v>54</v>
      </c>
      <c r="E9" s="43">
        <f ca="1">VLOOKUP($B$4,INDIRECT("'"&amp;B3&amp;"_"&amp;B5&amp;"'!$A$2:$G$10"),6,FALSE)</f>
        <v>0</v>
      </c>
      <c r="F9" s="55"/>
    </row>
    <row r="10" spans="1:8" ht="12.5" x14ac:dyDescent="0.25">
      <c r="A10" s="11" t="str">
        <f>IF(B8 = "YES","Enter Energy Charge per kWh:","")</f>
        <v/>
      </c>
      <c r="B10" s="38"/>
      <c r="D10" s="28" t="s">
        <v>60</v>
      </c>
      <c r="E10" s="45" t="str">
        <f ca="1">VLOOKUP($B$4,INDIRECT("'"&amp;B3&amp;"_"&amp;B5&amp;"'!$A$2:$G$10"),7,FALSE)</f>
        <v>generally residential and small commercial</v>
      </c>
      <c r="F10" s="60"/>
    </row>
    <row r="11" spans="1:8" ht="15.75" customHeight="1" x14ac:dyDescent="0.25">
      <c r="A11" s="11" t="str">
        <f>IF(B8 = "YES","Enter Demand Charge per kWh:","")</f>
        <v/>
      </c>
      <c r="B11" s="10"/>
    </row>
    <row r="12" spans="1:8" ht="15.75" customHeight="1" thickBot="1" x14ac:dyDescent="0.3"/>
    <row r="13" spans="1:8" ht="15.75" customHeight="1" thickTop="1" thickBot="1" x14ac:dyDescent="0.35">
      <c r="A13" s="25" t="s">
        <v>89</v>
      </c>
      <c r="B13" s="35" t="s">
        <v>100</v>
      </c>
      <c r="D13" s="24"/>
    </row>
    <row r="14" spans="1:8" ht="20.25" customHeight="1" thickTop="1" thickBot="1" x14ac:dyDescent="0.3">
      <c r="A14" s="11" t="str">
        <f ca="1">IF(AND(B13 = "NO",E6 &lt;&gt; E7),"Avg. monthly energy use of the business (kWh):","")</f>
        <v/>
      </c>
      <c r="B14" s="37"/>
      <c r="F14" s="30"/>
    </row>
    <row r="15" spans="1:8" ht="20" customHeight="1" thickTop="1" thickBot="1" x14ac:dyDescent="0.3">
      <c r="A15" s="28" t="s">
        <v>105</v>
      </c>
      <c r="B15" s="34">
        <v>120</v>
      </c>
      <c r="C15" s="11"/>
      <c r="D15" s="56" t="s">
        <v>112</v>
      </c>
    </row>
    <row r="16" spans="1:8" ht="17" customHeight="1" thickTop="1" thickBot="1" x14ac:dyDescent="0.3">
      <c r="A16" s="28" t="s">
        <v>103</v>
      </c>
      <c r="B16" s="34">
        <v>1</v>
      </c>
      <c r="C16" s="11" t="s">
        <v>63</v>
      </c>
      <c r="D16" s="56"/>
    </row>
    <row r="17" spans="1:6" ht="15.75" customHeight="1" thickTop="1" thickBot="1" x14ac:dyDescent="0.3">
      <c r="A17" s="49" t="s">
        <v>104</v>
      </c>
      <c r="B17" s="34">
        <v>30</v>
      </c>
      <c r="D17" s="56"/>
    </row>
    <row r="18" spans="1:6" ht="13" thickTop="1" x14ac:dyDescent="0.25">
      <c r="D18" s="56"/>
    </row>
    <row r="19" spans="1:6" ht="12.5" x14ac:dyDescent="0.25">
      <c r="A19" s="28" t="s">
        <v>106</v>
      </c>
      <c r="B19" s="15">
        <f>50*B17</f>
        <v>1500</v>
      </c>
      <c r="D19" s="56"/>
    </row>
    <row r="20" spans="1:6" ht="12.5" x14ac:dyDescent="0.25">
      <c r="A20" s="28" t="s">
        <v>110</v>
      </c>
      <c r="B20" s="16">
        <f ca="1">IF(B13="YES", IF(B8="YES",B9 + B10*B19+B11*B15*B16,IF(B19 &lt; E8, E5+E6*B19 + E9*B15*B16, E5 + E8*E6 + (B19-E8)*E7 + E9*B15*B16)), IF(B8="YES", B10*B19+B11*B15*B16,IF((B19+B14) &lt; E8, E6*B19 + E9*B15*B16,IF( B14 &gt; E8, E7*B19 + E9*B15*B16, (E8-B14)*E6 + (B19 -E8+B14)*E7 + E9*B15*B16))))</f>
        <v>313.07725500000004</v>
      </c>
      <c r="D20" s="11"/>
    </row>
    <row r="21" spans="1:6" ht="14" x14ac:dyDescent="0.3">
      <c r="A21" s="28" t="s">
        <v>114</v>
      </c>
      <c r="B21" s="17">
        <f ca="1">B20/(B19/B15)</f>
        <v>25.046180400000004</v>
      </c>
      <c r="D21" s="18"/>
      <c r="E21" s="11"/>
    </row>
    <row r="22" spans="1:6" ht="15.75" customHeight="1" x14ac:dyDescent="0.25">
      <c r="A22" s="28" t="s">
        <v>115</v>
      </c>
      <c r="B22" s="16">
        <f ca="1">B20/B17</f>
        <v>10.435908500000002</v>
      </c>
      <c r="D22" s="17"/>
    </row>
    <row r="23" spans="1:6" ht="13" thickBot="1" x14ac:dyDescent="0.3">
      <c r="C23" s="24"/>
      <c r="D23" s="17"/>
    </row>
    <row r="24" spans="1:6" ht="13.5" thickTop="1" thickBot="1" x14ac:dyDescent="0.3">
      <c r="A24" s="28" t="s">
        <v>95</v>
      </c>
      <c r="B24" s="34">
        <v>24</v>
      </c>
      <c r="C24" s="19" t="s">
        <v>73</v>
      </c>
      <c r="D24" s="21" t="s">
        <v>74</v>
      </c>
    </row>
    <row r="25" spans="1:6" ht="13" thickTop="1" x14ac:dyDescent="0.25">
      <c r="A25" s="28" t="s">
        <v>96</v>
      </c>
      <c r="B25" s="20">
        <f>3370/B24</f>
        <v>140.41666666666666</v>
      </c>
    </row>
    <row r="26" spans="1:6" ht="12.5" x14ac:dyDescent="0.25">
      <c r="A26" s="28" t="s">
        <v>97</v>
      </c>
      <c r="B26" s="41">
        <f ca="1">B22/50*B24/100</f>
        <v>5.0092360800000006E-2</v>
      </c>
      <c r="F26" s="30"/>
    </row>
    <row r="27" spans="1:6" ht="12.5" x14ac:dyDescent="0.25">
      <c r="A27" s="28"/>
      <c r="B27" s="40"/>
    </row>
    <row r="28" spans="1:6" ht="14" x14ac:dyDescent="0.3">
      <c r="A28" s="29" t="s">
        <v>108</v>
      </c>
      <c r="B28" s="31"/>
    </row>
    <row r="29" spans="1:6" ht="18.75" customHeight="1" thickBot="1" x14ac:dyDescent="0.3">
      <c r="A29" s="11" t="s">
        <v>75</v>
      </c>
      <c r="B29" s="36">
        <v>3</v>
      </c>
    </row>
    <row r="30" spans="1:6" ht="13.5" thickTop="1" thickBot="1" x14ac:dyDescent="0.3">
      <c r="A30" s="28" t="s">
        <v>99</v>
      </c>
      <c r="B30" s="34">
        <v>25</v>
      </c>
    </row>
    <row r="31" spans="1:6" ht="15.75" customHeight="1" thickTop="1" x14ac:dyDescent="0.25">
      <c r="A31" s="28" t="s">
        <v>98</v>
      </c>
      <c r="B31" s="22">
        <f>B29/B30</f>
        <v>0.12</v>
      </c>
    </row>
    <row r="32" spans="1:6" ht="12.5" x14ac:dyDescent="0.25"/>
    <row r="33" spans="1:1" ht="12.5" x14ac:dyDescent="0.25">
      <c r="A33" s="11" t="s">
        <v>63</v>
      </c>
    </row>
    <row r="34" spans="1:1" ht="12.5" x14ac:dyDescent="0.25">
      <c r="A34" s="28" t="s">
        <v>111</v>
      </c>
    </row>
    <row r="35" spans="1:1" ht="12.5" x14ac:dyDescent="0.25">
      <c r="A35" s="11" t="s">
        <v>80</v>
      </c>
    </row>
    <row r="36" spans="1:1" ht="12.5" x14ac:dyDescent="0.25">
      <c r="A36" s="11"/>
    </row>
    <row r="37" spans="1:1" ht="15.75" customHeight="1" x14ac:dyDescent="0.25">
      <c r="A37" s="11"/>
    </row>
  </sheetData>
  <sheetProtection sheet="1" objects="1" scenarios="1" selectLockedCells="1"/>
  <mergeCells count="5">
    <mergeCell ref="A2:F2"/>
    <mergeCell ref="A1:E1"/>
    <mergeCell ref="D3:E4"/>
    <mergeCell ref="D15:D19"/>
    <mergeCell ref="F5:F9"/>
  </mergeCells>
  <conditionalFormatting sqref="B9:B11">
    <cfRule type="expression" dxfId="4" priority="2">
      <formula>$B$8="NO"</formula>
    </cfRule>
    <cfRule type="expression" dxfId="3" priority="4">
      <formula>$B$8 = "YES"</formula>
    </cfRule>
  </conditionalFormatting>
  <conditionalFormatting sqref="D3 D5:E10 F3:G5 G6:G9">
    <cfRule type="expression" dxfId="2" priority="1">
      <formula>$B$8 ="YES"</formula>
    </cfRule>
  </conditionalFormatting>
  <conditionalFormatting sqref="B14">
    <cfRule type="expression" dxfId="1" priority="11">
      <formula>OR(B13 = "YES",IF(B8 = "NO",E6 = E7,FALSE))</formula>
    </cfRule>
    <cfRule type="expression" dxfId="0" priority="12">
      <formula>AND(B13 = "NO",IF(B8 = "NO",E6 &lt;&gt; E7,FALSE))</formula>
    </cfRule>
  </conditionalFormatting>
  <dataValidations xWindow="645" yWindow="601" count="9">
    <dataValidation type="list" allowBlank="1" showErrorMessage="1" sqref="B4">
      <formula1>INDIRECT("rate"&amp;B3)</formula1>
    </dataValidation>
    <dataValidation type="whole" operator="greaterThanOrEqual" allowBlank="1" showDropDown="1" showInputMessage="1" showErrorMessage="1" prompt="If using a custom rate, enter $/kW.  Otherwise leave blank." sqref="B11">
      <formula1>0</formula1>
    </dataValidation>
    <dataValidation type="list" allowBlank="1" showInputMessage="1" showErrorMessage="1" prompt="Choose a utility from the dropdown menu" sqref="B3">
      <formula1>"CEA,MLP,HEA,MEA,GVEA,CVEA"</formula1>
    </dataValidation>
    <dataValidation type="list" allowBlank="1" showErrorMessage="1" sqref="B5">
      <formula1>INDIRECT("loc"&amp;B3)</formula1>
    </dataValidation>
    <dataValidation type="list" allowBlank="1" showInputMessage="1" showErrorMessage="1" sqref="B8 B13">
      <formula1>"YES, NO"</formula1>
    </dataValidation>
    <dataValidation type="decimal" operator="greaterThanOrEqual" allowBlank="1" showInputMessage="1" showErrorMessage="1" prompt="If using a custom rate, enter the customer charge" sqref="B9">
      <formula1>0</formula1>
    </dataValidation>
    <dataValidation type="whole" operator="greaterThanOrEqual" allowBlank="1" showInputMessage="1" showErrorMessage="1" prompt="If charging station will not be billed separately from the business, what is the current average monthly usage (without the chargers)?  This will help determine if energy will be billed at block 1 or block 2 rates." sqref="B14">
      <formula1>0</formula1>
    </dataValidation>
    <dataValidation type="list" errorStyle="information" allowBlank="1" showInputMessage="1" prompt="Power for a residential charger should be between 3 and 7kW, Level 2 Commercial Chargers are between approximately 7 - 22 kW, DC fast charging above 50 kW" sqref="B15">
      <formula1>"3,7,22,50,120,"</formula1>
    </dataValidation>
    <dataValidation allowBlank="1" showInputMessage="1" showErrorMessage="1" prompt="If using a custom rate, enter $/kWh.  Otherwise leave blank." sqref="B10"/>
  </dataValidations>
  <hyperlinks>
    <hyperlink ref="D24"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4"/>
  <sheetViews>
    <sheetView workbookViewId="0">
      <selection activeCell="C8" sqref="C8"/>
    </sheetView>
  </sheetViews>
  <sheetFormatPr defaultColWidth="14.453125" defaultRowHeight="15.75" customHeight="1" x14ac:dyDescent="0.25"/>
  <cols>
    <col min="1" max="1" width="13.54296875" customWidth="1"/>
    <col min="3" max="4" width="21.453125" customWidth="1"/>
    <col min="5" max="5" width="21.81640625" customWidth="1"/>
  </cols>
  <sheetData>
    <row r="1" spans="1:7" ht="41.25" customHeight="1" x14ac:dyDescent="0.25">
      <c r="B1" s="59" t="s">
        <v>64</v>
      </c>
      <c r="C1" s="58"/>
      <c r="D1" s="58"/>
      <c r="E1" s="58"/>
      <c r="F1" s="58"/>
    </row>
    <row r="2" spans="1:7" ht="18.75" customHeight="1" x14ac:dyDescent="0.25">
      <c r="A2" s="1" t="s">
        <v>40</v>
      </c>
      <c r="B2" s="4" t="s">
        <v>41</v>
      </c>
      <c r="C2" s="4" t="s">
        <v>72</v>
      </c>
      <c r="D2" s="4" t="s">
        <v>66</v>
      </c>
      <c r="E2" s="4" t="s">
        <v>67</v>
      </c>
      <c r="F2" s="4" t="s">
        <v>45</v>
      </c>
    </row>
    <row r="3" spans="1:7" ht="12.5" x14ac:dyDescent="0.25">
      <c r="A3" s="1" t="s">
        <v>118</v>
      </c>
      <c r="B3" s="4">
        <v>13</v>
      </c>
      <c r="C3" s="4">
        <v>1300</v>
      </c>
      <c r="D3" s="4">
        <v>0.195663</v>
      </c>
      <c r="E3" s="4">
        <v>0.18298300000000001</v>
      </c>
      <c r="F3" s="4">
        <v>0</v>
      </c>
      <c r="G3" s="32" t="s">
        <v>117</v>
      </c>
    </row>
    <row r="4" spans="1:7" ht="12.5" x14ac:dyDescent="0.25">
      <c r="A4" s="1" t="s">
        <v>25</v>
      </c>
      <c r="B4" s="4">
        <v>30</v>
      </c>
      <c r="C4" s="4">
        <v>0</v>
      </c>
      <c r="D4" s="4">
        <v>0.156113</v>
      </c>
      <c r="E4" s="4">
        <v>0.156113</v>
      </c>
      <c r="F4" s="4">
        <v>7.78</v>
      </c>
    </row>
  </sheetData>
  <mergeCells count="1">
    <mergeCell ref="B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5"/>
  <sheetViews>
    <sheetView workbookViewId="0"/>
  </sheetViews>
  <sheetFormatPr defaultColWidth="14.453125" defaultRowHeight="15.75" customHeight="1" x14ac:dyDescent="0.25"/>
  <cols>
    <col min="3" max="4" width="18.453125" customWidth="1"/>
    <col min="7" max="7" width="52" customWidth="1"/>
    <col min="8" max="8" width="39" customWidth="1"/>
  </cols>
  <sheetData>
    <row r="1" spans="1:9" ht="15.75" customHeight="1" x14ac:dyDescent="0.25">
      <c r="A1" s="1"/>
      <c r="B1" s="57" t="s">
        <v>76</v>
      </c>
      <c r="C1" s="58"/>
      <c r="D1" s="58"/>
      <c r="E1" s="58"/>
      <c r="F1" s="58"/>
      <c r="G1" s="1"/>
      <c r="H1" s="1"/>
      <c r="I1" s="1"/>
    </row>
    <row r="2" spans="1:9" ht="15.75" customHeight="1" x14ac:dyDescent="0.25">
      <c r="A2" s="1" t="s">
        <v>40</v>
      </c>
      <c r="B2" s="4" t="s">
        <v>41</v>
      </c>
      <c r="C2" s="1" t="s">
        <v>56</v>
      </c>
      <c r="D2" s="4" t="s">
        <v>43</v>
      </c>
      <c r="E2" s="1" t="s">
        <v>44</v>
      </c>
      <c r="F2" s="4" t="s">
        <v>45</v>
      </c>
      <c r="G2" s="1" t="s">
        <v>46</v>
      </c>
      <c r="H2" s="1" t="s">
        <v>47</v>
      </c>
      <c r="I2" s="1" t="s">
        <v>48</v>
      </c>
    </row>
    <row r="3" spans="1:9" ht="15.75" customHeight="1" x14ac:dyDescent="0.25">
      <c r="A3" s="1" t="s">
        <v>21</v>
      </c>
      <c r="B3" s="4">
        <v>20.6</v>
      </c>
      <c r="C3" s="1">
        <v>0</v>
      </c>
      <c r="D3" s="4">
        <v>0.22528469000000001</v>
      </c>
      <c r="E3" s="4">
        <v>0.22528469000000001</v>
      </c>
      <c r="F3" s="4">
        <v>0</v>
      </c>
      <c r="G3" s="1" t="s">
        <v>77</v>
      </c>
      <c r="H3" s="6" t="s">
        <v>78</v>
      </c>
      <c r="I3" s="8">
        <v>43846</v>
      </c>
    </row>
    <row r="4" spans="1:9" ht="15.75" customHeight="1" x14ac:dyDescent="0.25">
      <c r="A4" s="1" t="s">
        <v>22</v>
      </c>
      <c r="B4" s="4">
        <v>20.6</v>
      </c>
      <c r="C4" s="1">
        <v>0</v>
      </c>
      <c r="D4" s="4">
        <v>0.23185609000000001</v>
      </c>
      <c r="E4" s="4">
        <v>0.23185609000000001</v>
      </c>
      <c r="F4" s="4">
        <v>0</v>
      </c>
      <c r="G4" s="1" t="s">
        <v>79</v>
      </c>
    </row>
    <row r="5" spans="1:9" ht="15.75" customHeight="1" x14ac:dyDescent="0.25">
      <c r="A5" s="1" t="s">
        <v>23</v>
      </c>
      <c r="B5" s="4">
        <v>51.5</v>
      </c>
      <c r="C5" s="1">
        <v>0</v>
      </c>
      <c r="D5" s="4">
        <v>0.16966469000000001</v>
      </c>
      <c r="E5" s="4">
        <v>0.16966469000000001</v>
      </c>
      <c r="F5" s="4">
        <v>21.63</v>
      </c>
      <c r="G5" s="1" t="s">
        <v>81</v>
      </c>
    </row>
  </sheetData>
  <mergeCells count="1">
    <mergeCell ref="B1:F1"/>
  </mergeCells>
  <hyperlinks>
    <hyperlink ref="H3"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7"/>
  <sheetViews>
    <sheetView workbookViewId="0">
      <selection activeCell="G7" sqref="G7"/>
    </sheetView>
  </sheetViews>
  <sheetFormatPr defaultColWidth="14.453125" defaultRowHeight="15.75" customHeight="1" x14ac:dyDescent="0.25"/>
  <cols>
    <col min="3" max="4" width="18.26953125" customWidth="1"/>
    <col min="5" max="6" width="17.81640625" customWidth="1"/>
  </cols>
  <sheetData>
    <row r="1" spans="1:9" ht="15.75" customHeight="1" x14ac:dyDescent="0.25">
      <c r="A1" s="1"/>
      <c r="B1" s="1"/>
      <c r="C1" s="1"/>
      <c r="D1" s="1" t="s">
        <v>63</v>
      </c>
      <c r="E1" s="1"/>
      <c r="F1" s="1"/>
      <c r="G1" s="1"/>
      <c r="H1" s="1"/>
      <c r="I1" s="1"/>
    </row>
    <row r="2" spans="1:9" ht="15.75" customHeight="1" thickBot="1" x14ac:dyDescent="0.3">
      <c r="A2" s="1" t="s">
        <v>40</v>
      </c>
      <c r="B2" s="1" t="s">
        <v>41</v>
      </c>
      <c r="C2" s="1" t="s">
        <v>56</v>
      </c>
      <c r="D2" s="1" t="s">
        <v>43</v>
      </c>
      <c r="E2" s="1" t="s">
        <v>44</v>
      </c>
      <c r="F2" s="1" t="s">
        <v>45</v>
      </c>
      <c r="G2" s="1" t="s">
        <v>46</v>
      </c>
      <c r="H2" s="1" t="s">
        <v>47</v>
      </c>
      <c r="I2" s="1" t="s">
        <v>48</v>
      </c>
    </row>
    <row r="3" spans="1:9" ht="15.75" customHeight="1" thickBot="1" x14ac:dyDescent="0.3">
      <c r="A3" s="1" t="s">
        <v>6</v>
      </c>
      <c r="B3" s="4">
        <v>22.5</v>
      </c>
      <c r="C3" s="4"/>
      <c r="D3" s="4">
        <v>0.237543</v>
      </c>
      <c r="E3" s="4">
        <v>0.237543</v>
      </c>
      <c r="F3" s="4">
        <v>0</v>
      </c>
      <c r="G3" s="26" t="s">
        <v>90</v>
      </c>
      <c r="H3" s="6" t="s">
        <v>82</v>
      </c>
      <c r="I3" s="8">
        <v>43846</v>
      </c>
    </row>
    <row r="4" spans="1:9" ht="15.75" customHeight="1" thickBot="1" x14ac:dyDescent="0.3">
      <c r="A4" s="1" t="s">
        <v>30</v>
      </c>
      <c r="B4" s="4">
        <v>26</v>
      </c>
      <c r="C4" s="4"/>
      <c r="D4" s="4">
        <v>0.24496300000000001</v>
      </c>
      <c r="E4" s="4">
        <v>0.24496300000000001</v>
      </c>
      <c r="F4" s="4">
        <v>0</v>
      </c>
      <c r="G4" s="27" t="s">
        <v>91</v>
      </c>
    </row>
    <row r="5" spans="1:9" ht="15.75" customHeight="1" thickBot="1" x14ac:dyDescent="0.3">
      <c r="A5" s="1" t="s">
        <v>31</v>
      </c>
      <c r="B5" s="4">
        <v>50</v>
      </c>
      <c r="C5" s="4"/>
      <c r="D5" s="4">
        <v>0.15523300000000001</v>
      </c>
      <c r="E5" s="4">
        <v>0.15523300000000001</v>
      </c>
      <c r="F5" s="4">
        <v>22.27</v>
      </c>
      <c r="G5" s="27" t="s">
        <v>92</v>
      </c>
    </row>
    <row r="6" spans="1:9" ht="15.75" customHeight="1" thickBot="1" x14ac:dyDescent="0.3">
      <c r="A6" s="1" t="s">
        <v>32</v>
      </c>
      <c r="B6" s="4">
        <v>49.25</v>
      </c>
      <c r="C6" s="4"/>
      <c r="D6" s="4">
        <v>0.1529134</v>
      </c>
      <c r="E6" s="4">
        <v>0.1529134</v>
      </c>
      <c r="F6" s="4">
        <v>21.935949999999998</v>
      </c>
      <c r="G6" s="27" t="s">
        <v>93</v>
      </c>
    </row>
    <row r="7" spans="1:9" ht="15.75" customHeight="1" thickBot="1" x14ac:dyDescent="0.3">
      <c r="A7" s="1" t="s">
        <v>33</v>
      </c>
      <c r="B7" s="4">
        <v>220</v>
      </c>
      <c r="C7" s="4"/>
      <c r="D7" s="4">
        <v>0.123143</v>
      </c>
      <c r="E7" s="4">
        <v>0.123143</v>
      </c>
      <c r="F7" s="4">
        <v>30.06</v>
      </c>
      <c r="G7" s="26" t="s">
        <v>94</v>
      </c>
      <c r="H7" s="6" t="s">
        <v>83</v>
      </c>
    </row>
  </sheetData>
  <hyperlinks>
    <hyperlink ref="H3" r:id="rId1"/>
    <hyperlink ref="H7" r:id="rId2"/>
  </hyperlinks>
  <pageMargins left="0.7" right="0.7" top="0.75" bottom="0.75" header="0.3" footer="0.3"/>
  <pageSetup orientation="portrait" horizontalDpi="1200" verticalDpi="1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5"/>
  <sheetViews>
    <sheetView workbookViewId="0"/>
  </sheetViews>
  <sheetFormatPr defaultColWidth="14.453125" defaultRowHeight="15.75" customHeight="1" x14ac:dyDescent="0.25"/>
  <cols>
    <col min="1" max="1" width="17.7265625" customWidth="1"/>
    <col min="3" max="3" width="13.54296875" customWidth="1"/>
    <col min="4" max="4" width="20.453125" customWidth="1"/>
    <col min="5" max="5" width="21.453125" customWidth="1"/>
    <col min="6" max="6" width="18.54296875" customWidth="1"/>
  </cols>
  <sheetData>
    <row r="1" spans="1:9" ht="12.5" x14ac:dyDescent="0.25">
      <c r="A1" s="1"/>
      <c r="B1" s="1"/>
      <c r="C1" s="1"/>
      <c r="D1" s="1"/>
      <c r="E1" s="1" t="s">
        <v>63</v>
      </c>
      <c r="F1" s="1"/>
      <c r="G1" s="1"/>
      <c r="H1" s="1"/>
      <c r="I1" s="1"/>
    </row>
    <row r="2" spans="1:9" ht="18" customHeight="1" x14ac:dyDescent="0.25">
      <c r="A2" s="1" t="s">
        <v>40</v>
      </c>
      <c r="B2" s="1" t="s">
        <v>41</v>
      </c>
      <c r="C2" s="1" t="s">
        <v>72</v>
      </c>
      <c r="D2" s="1" t="s">
        <v>66</v>
      </c>
      <c r="E2" s="1" t="s">
        <v>67</v>
      </c>
      <c r="F2" s="1" t="s">
        <v>45</v>
      </c>
      <c r="G2" s="1" t="s">
        <v>46</v>
      </c>
      <c r="H2" s="1" t="s">
        <v>47</v>
      </c>
      <c r="I2" s="1" t="s">
        <v>48</v>
      </c>
    </row>
    <row r="3" spans="1:9" ht="12.5" x14ac:dyDescent="0.25">
      <c r="A3" s="1" t="s">
        <v>6</v>
      </c>
      <c r="B3" s="1">
        <v>20</v>
      </c>
      <c r="C3" s="1">
        <v>0</v>
      </c>
      <c r="D3" s="1">
        <v>0.27379999999999999</v>
      </c>
      <c r="E3" s="1">
        <v>0.27379999999999999</v>
      </c>
      <c r="F3" s="1">
        <v>0</v>
      </c>
    </row>
    <row r="4" spans="1:9" ht="12.5" x14ac:dyDescent="0.25">
      <c r="A4" s="1" t="s">
        <v>37</v>
      </c>
      <c r="B4" s="1">
        <v>30</v>
      </c>
      <c r="C4" s="1">
        <v>0</v>
      </c>
      <c r="D4" s="1">
        <v>0.28160000000000002</v>
      </c>
      <c r="E4" s="1">
        <v>0.28160000000000002</v>
      </c>
      <c r="F4" s="1">
        <v>0</v>
      </c>
    </row>
    <row r="5" spans="1:9" ht="12.5" x14ac:dyDescent="0.25">
      <c r="A5" s="1" t="s">
        <v>38</v>
      </c>
      <c r="B5" s="1">
        <v>100</v>
      </c>
      <c r="C5" s="9">
        <v>25000</v>
      </c>
      <c r="D5" s="1">
        <v>0.27400000000000002</v>
      </c>
      <c r="E5" s="1">
        <v>0.23599999999999999</v>
      </c>
      <c r="F5" s="1">
        <v>12</v>
      </c>
      <c r="G5" s="1" t="s">
        <v>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5"/>
  <sheetViews>
    <sheetView workbookViewId="0"/>
  </sheetViews>
  <sheetFormatPr defaultColWidth="14.453125" defaultRowHeight="15.75" customHeight="1" x14ac:dyDescent="0.25"/>
  <cols>
    <col min="1" max="1" width="17.7265625" customWidth="1"/>
    <col min="3" max="3" width="13.54296875" customWidth="1"/>
    <col min="4" max="4" width="20.453125" customWidth="1"/>
    <col min="5" max="5" width="21.453125" customWidth="1"/>
    <col min="6" max="6" width="18.54296875" customWidth="1"/>
  </cols>
  <sheetData>
    <row r="1" spans="1:9" ht="12.5" x14ac:dyDescent="0.25">
      <c r="A1" s="1"/>
      <c r="B1" s="1"/>
      <c r="C1" s="1"/>
      <c r="D1" s="1"/>
      <c r="E1" s="1" t="s">
        <v>63</v>
      </c>
      <c r="F1" s="1"/>
      <c r="G1" s="1"/>
      <c r="H1" s="1"/>
      <c r="I1" s="1"/>
    </row>
    <row r="2" spans="1:9" ht="18" customHeight="1" x14ac:dyDescent="0.25">
      <c r="A2" s="1" t="s">
        <v>40</v>
      </c>
      <c r="B2" s="1" t="s">
        <v>41</v>
      </c>
      <c r="C2" s="1" t="s">
        <v>72</v>
      </c>
      <c r="D2" s="1" t="s">
        <v>66</v>
      </c>
      <c r="E2" s="1" t="s">
        <v>67</v>
      </c>
      <c r="F2" s="1" t="s">
        <v>45</v>
      </c>
      <c r="G2" s="1" t="s">
        <v>46</v>
      </c>
      <c r="H2" s="1" t="s">
        <v>47</v>
      </c>
      <c r="I2" s="1" t="s">
        <v>48</v>
      </c>
    </row>
    <row r="3" spans="1:9" ht="12.5" x14ac:dyDescent="0.25">
      <c r="A3" s="1" t="s">
        <v>6</v>
      </c>
      <c r="B3" s="1">
        <v>20</v>
      </c>
      <c r="C3" s="1">
        <v>0</v>
      </c>
      <c r="D3" s="1">
        <v>0.28799999999999998</v>
      </c>
      <c r="E3" s="1">
        <v>0.28799999999999998</v>
      </c>
      <c r="F3" s="1">
        <v>0</v>
      </c>
      <c r="H3" s="6" t="s">
        <v>85</v>
      </c>
      <c r="I3" s="8">
        <v>43846</v>
      </c>
    </row>
    <row r="4" spans="1:9" ht="12.5" x14ac:dyDescent="0.25">
      <c r="A4" s="1" t="s">
        <v>37</v>
      </c>
      <c r="B4" s="1">
        <v>30</v>
      </c>
      <c r="C4" s="1">
        <v>0</v>
      </c>
      <c r="D4" s="1">
        <v>0.30420000000000003</v>
      </c>
      <c r="E4" s="1">
        <v>0.30420000000000003</v>
      </c>
      <c r="F4" s="1">
        <v>0</v>
      </c>
    </row>
    <row r="5" spans="1:9" ht="12.5" x14ac:dyDescent="0.25">
      <c r="A5" s="1" t="s">
        <v>38</v>
      </c>
      <c r="B5" s="1">
        <v>100</v>
      </c>
      <c r="C5" s="9">
        <v>10000</v>
      </c>
      <c r="D5" s="1">
        <v>0.28399999999999997</v>
      </c>
      <c r="E5" s="1">
        <v>0.2586</v>
      </c>
      <c r="F5" s="1">
        <v>12</v>
      </c>
      <c r="G5" s="1" t="s">
        <v>84</v>
      </c>
    </row>
  </sheetData>
  <hyperlinks>
    <hyperlink ref="H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52"/>
  <sheetViews>
    <sheetView topLeftCell="A7" workbookViewId="0">
      <selection activeCell="B24" sqref="B24"/>
    </sheetView>
  </sheetViews>
  <sheetFormatPr defaultColWidth="14.453125" defaultRowHeight="15.75" customHeight="1" x14ac:dyDescent="0.25"/>
  <cols>
    <col min="2" max="2" width="30.54296875" customWidth="1"/>
    <col min="3" max="3" width="16.54296875" customWidth="1"/>
  </cols>
  <sheetData>
    <row r="1" spans="1:3" ht="15.75" customHeight="1" x14ac:dyDescent="0.25">
      <c r="A1" s="1"/>
      <c r="B1" s="1"/>
    </row>
    <row r="2" spans="1:3" ht="15.75" customHeight="1" x14ac:dyDescent="0.25">
      <c r="A2" s="1" t="s">
        <v>2</v>
      </c>
      <c r="B2" s="1" t="s">
        <v>3</v>
      </c>
      <c r="C2" s="1" t="s">
        <v>4</v>
      </c>
    </row>
    <row r="3" spans="1:3" ht="15.75" customHeight="1" x14ac:dyDescent="0.25">
      <c r="A3" s="1" t="s">
        <v>5</v>
      </c>
      <c r="B3" s="1" t="s">
        <v>6</v>
      </c>
      <c r="C3" s="1" t="s">
        <v>7</v>
      </c>
    </row>
    <row r="4" spans="1:3" ht="15.75" customHeight="1" x14ac:dyDescent="0.25">
      <c r="B4" s="1" t="s">
        <v>8</v>
      </c>
      <c r="C4" s="1" t="s">
        <v>9</v>
      </c>
    </row>
    <row r="5" spans="1:3" ht="15.75" customHeight="1" x14ac:dyDescent="0.25">
      <c r="B5" s="1" t="s">
        <v>11</v>
      </c>
    </row>
    <row r="6" spans="1:3" ht="15.75" customHeight="1" x14ac:dyDescent="0.25">
      <c r="B6" s="1" t="s">
        <v>12</v>
      </c>
    </row>
    <row r="8" spans="1:3" ht="15.75" customHeight="1" x14ac:dyDescent="0.25">
      <c r="A8" s="1" t="s">
        <v>13</v>
      </c>
      <c r="B8" s="1" t="s">
        <v>14</v>
      </c>
      <c r="C8" s="1" t="s">
        <v>15</v>
      </c>
    </row>
    <row r="9" spans="1:3" ht="15.75" customHeight="1" x14ac:dyDescent="0.25">
      <c r="B9" s="1" t="s">
        <v>16</v>
      </c>
    </row>
    <row r="10" spans="1:3" ht="15.75" customHeight="1" x14ac:dyDescent="0.25">
      <c r="B10" s="1" t="s">
        <v>17</v>
      </c>
    </row>
    <row r="11" spans="1:3" ht="15.75" customHeight="1" x14ac:dyDescent="0.25">
      <c r="B11" s="1" t="s">
        <v>18</v>
      </c>
    </row>
    <row r="12" spans="1:3" ht="15.75" customHeight="1" x14ac:dyDescent="0.25">
      <c r="B12" s="1" t="s">
        <v>19</v>
      </c>
    </row>
    <row r="14" spans="1:3" ht="15.75" customHeight="1" x14ac:dyDescent="0.25">
      <c r="A14" s="1" t="s">
        <v>20</v>
      </c>
      <c r="B14" s="1" t="s">
        <v>21</v>
      </c>
      <c r="C14" s="1" t="s">
        <v>15</v>
      </c>
    </row>
    <row r="15" spans="1:3" ht="15.75" customHeight="1" x14ac:dyDescent="0.25">
      <c r="B15" s="1" t="s">
        <v>22</v>
      </c>
    </row>
    <row r="16" spans="1:3" ht="15.75" customHeight="1" x14ac:dyDescent="0.25">
      <c r="B16" s="1" t="s">
        <v>23</v>
      </c>
    </row>
    <row r="19" spans="1:3" ht="15.75" customHeight="1" x14ac:dyDescent="0.25">
      <c r="A19" s="1" t="s">
        <v>24</v>
      </c>
      <c r="B19" s="1" t="s">
        <v>118</v>
      </c>
      <c r="C19" s="1" t="s">
        <v>7</v>
      </c>
    </row>
    <row r="20" spans="1:3" ht="15.75" customHeight="1" x14ac:dyDescent="0.25">
      <c r="B20" s="1" t="s">
        <v>25</v>
      </c>
      <c r="C20" s="1" t="s">
        <v>26</v>
      </c>
    </row>
    <row r="21" spans="1:3" ht="15.75" customHeight="1" x14ac:dyDescent="0.25">
      <c r="C21" s="1" t="s">
        <v>27</v>
      </c>
    </row>
    <row r="22" spans="1:3" ht="15.75" customHeight="1" x14ac:dyDescent="0.25">
      <c r="C22" s="1" t="s">
        <v>28</v>
      </c>
    </row>
    <row r="23" spans="1:3" ht="12.5" x14ac:dyDescent="0.25">
      <c r="C23" s="1" t="s">
        <v>29</v>
      </c>
    </row>
    <row r="25" spans="1:3" ht="12.5" x14ac:dyDescent="0.25">
      <c r="A25" s="1" t="s">
        <v>10</v>
      </c>
      <c r="B25" s="1" t="s">
        <v>6</v>
      </c>
      <c r="C25" s="1" t="s">
        <v>15</v>
      </c>
    </row>
    <row r="26" spans="1:3" ht="12.5" x14ac:dyDescent="0.25">
      <c r="B26" s="1" t="s">
        <v>30</v>
      </c>
    </row>
    <row r="27" spans="1:3" ht="12.5" x14ac:dyDescent="0.25">
      <c r="B27" s="1" t="s">
        <v>31</v>
      </c>
    </row>
    <row r="28" spans="1:3" ht="12.5" x14ac:dyDescent="0.25">
      <c r="B28" s="1" t="s">
        <v>32</v>
      </c>
    </row>
    <row r="29" spans="1:3" ht="12.5" x14ac:dyDescent="0.25">
      <c r="B29" s="1" t="s">
        <v>33</v>
      </c>
    </row>
    <row r="30" spans="1:3" ht="12.5" x14ac:dyDescent="0.25">
      <c r="A30" s="1"/>
    </row>
    <row r="31" spans="1:3" ht="12.5" x14ac:dyDescent="0.25">
      <c r="A31" s="1" t="s">
        <v>34</v>
      </c>
      <c r="B31" s="1" t="s">
        <v>6</v>
      </c>
      <c r="C31" s="1" t="s">
        <v>36</v>
      </c>
    </row>
    <row r="32" spans="1:3" ht="12.5" x14ac:dyDescent="0.25">
      <c r="B32" s="1" t="s">
        <v>37</v>
      </c>
      <c r="C32" s="1" t="s">
        <v>29</v>
      </c>
    </row>
    <row r="33" spans="1:3" ht="12.5" x14ac:dyDescent="0.25">
      <c r="B33" s="1" t="s">
        <v>38</v>
      </c>
    </row>
    <row r="36" spans="1:3" ht="12.5" x14ac:dyDescent="0.25">
      <c r="A36" s="1" t="s">
        <v>39</v>
      </c>
    </row>
    <row r="41" spans="1:3" ht="12.5" x14ac:dyDescent="0.25">
      <c r="A41" s="5"/>
      <c r="C41" s="5"/>
    </row>
    <row r="42" spans="1:3" ht="12.5" x14ac:dyDescent="0.25">
      <c r="A42" s="5"/>
    </row>
    <row r="43" spans="1:3" ht="12.5" x14ac:dyDescent="0.25">
      <c r="A43" s="5"/>
    </row>
    <row r="44" spans="1:3" ht="12.5" x14ac:dyDescent="0.25">
      <c r="A44" s="5"/>
    </row>
    <row r="45" spans="1:3" ht="12.5" x14ac:dyDescent="0.25">
      <c r="A45" s="5"/>
    </row>
    <row r="52" spans="1:2" ht="12.5" x14ac:dyDescent="0.25">
      <c r="A52" s="5"/>
      <c r="B52"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6"/>
  <sheetViews>
    <sheetView workbookViewId="0"/>
  </sheetViews>
  <sheetFormatPr defaultColWidth="14.453125" defaultRowHeight="15.75" customHeight="1" x14ac:dyDescent="0.25"/>
  <cols>
    <col min="1" max="1" width="25.54296875" customWidth="1"/>
    <col min="3" max="6" width="17.54296875" customWidth="1"/>
    <col min="8" max="9" width="17.54296875" customWidth="1"/>
    <col min="10" max="10" width="22.08984375" customWidth="1"/>
    <col min="11" max="11" width="35" customWidth="1"/>
  </cols>
  <sheetData>
    <row r="1" spans="1:12" ht="46.5" customHeight="1" x14ac:dyDescent="0.25">
      <c r="A1" s="1"/>
      <c r="B1" s="57" t="s">
        <v>0</v>
      </c>
      <c r="C1" s="58"/>
      <c r="D1" s="58"/>
      <c r="E1" s="58"/>
      <c r="F1" s="58"/>
      <c r="G1" s="2"/>
      <c r="H1" s="2"/>
      <c r="I1" s="2"/>
      <c r="J1" s="4"/>
      <c r="K1" s="1"/>
      <c r="L1" s="1"/>
    </row>
    <row r="2" spans="1:12" ht="12.5" x14ac:dyDescent="0.25">
      <c r="A2" s="1" t="s">
        <v>40</v>
      </c>
      <c r="B2" s="4" t="s">
        <v>41</v>
      </c>
      <c r="C2" s="1" t="s">
        <v>42</v>
      </c>
      <c r="D2" s="4" t="s">
        <v>43</v>
      </c>
      <c r="E2" s="1" t="s">
        <v>44</v>
      </c>
      <c r="F2" s="4" t="s">
        <v>45</v>
      </c>
      <c r="G2" s="4" t="s">
        <v>46</v>
      </c>
      <c r="H2" s="4" t="s">
        <v>47</v>
      </c>
      <c r="I2" s="4" t="s">
        <v>48</v>
      </c>
      <c r="J2" s="4"/>
      <c r="K2" s="1" t="s">
        <v>47</v>
      </c>
      <c r="L2" s="1" t="s">
        <v>48</v>
      </c>
    </row>
    <row r="3" spans="1:12" ht="12.5" x14ac:dyDescent="0.25">
      <c r="A3" s="1" t="s">
        <v>6</v>
      </c>
      <c r="B3" s="4">
        <v>8.16</v>
      </c>
      <c r="C3" s="1">
        <v>0</v>
      </c>
      <c r="D3" s="4">
        <v>0.20740820000000001</v>
      </c>
      <c r="E3" s="4">
        <v>0.20740820000000001</v>
      </c>
      <c r="F3" s="4">
        <v>0</v>
      </c>
      <c r="G3" s="4"/>
      <c r="H3" s="4" t="s">
        <v>49</v>
      </c>
      <c r="I3" s="4">
        <v>43845</v>
      </c>
      <c r="K3" s="6" t="s">
        <v>49</v>
      </c>
      <c r="L3" s="7">
        <v>43845</v>
      </c>
    </row>
    <row r="4" spans="1:12" ht="12.5" x14ac:dyDescent="0.25">
      <c r="A4" s="1" t="s">
        <v>8</v>
      </c>
      <c r="B4" s="4">
        <v>17.34</v>
      </c>
      <c r="C4" s="1">
        <v>0</v>
      </c>
      <c r="D4" s="4">
        <v>0.1688318</v>
      </c>
      <c r="E4" s="4">
        <v>0.1688318</v>
      </c>
      <c r="F4" s="4">
        <v>0</v>
      </c>
      <c r="G4" s="4" t="s">
        <v>52</v>
      </c>
      <c r="H4" s="4"/>
      <c r="I4" s="4"/>
      <c r="J4" s="4"/>
    </row>
    <row r="5" spans="1:12" ht="12.5" x14ac:dyDescent="0.25">
      <c r="A5" s="1" t="s">
        <v>11</v>
      </c>
      <c r="B5" s="4">
        <v>56.1</v>
      </c>
      <c r="C5" s="1">
        <v>0</v>
      </c>
      <c r="D5" s="4">
        <v>0.119627</v>
      </c>
      <c r="E5" s="4">
        <v>0.119627</v>
      </c>
      <c r="F5" s="4">
        <v>22.0932</v>
      </c>
      <c r="G5" s="4"/>
      <c r="H5" s="4"/>
      <c r="I5" s="4"/>
    </row>
    <row r="6" spans="1:12" ht="12.5" x14ac:dyDescent="0.25">
      <c r="A6" s="1" t="s">
        <v>12</v>
      </c>
      <c r="B6" s="4">
        <v>56.1</v>
      </c>
      <c r="C6" s="1">
        <v>0</v>
      </c>
      <c r="D6" s="4">
        <v>0.1209938</v>
      </c>
      <c r="E6" s="4">
        <v>0.1209938</v>
      </c>
      <c r="F6" s="4">
        <v>22.847999999999999</v>
      </c>
      <c r="G6" s="4"/>
      <c r="H6" s="4"/>
      <c r="I6" s="4"/>
    </row>
  </sheetData>
  <mergeCells count="1">
    <mergeCell ref="B1:F1"/>
  </mergeCells>
  <hyperlinks>
    <hyperlink ref="K3"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7"/>
  <sheetViews>
    <sheetView workbookViewId="0"/>
  </sheetViews>
  <sheetFormatPr defaultColWidth="14.453125" defaultRowHeight="15.75" customHeight="1" x14ac:dyDescent="0.25"/>
  <cols>
    <col min="1" max="1" width="25.54296875" customWidth="1"/>
    <col min="3" max="6" width="17.54296875" customWidth="1"/>
    <col min="8" max="8" width="35" customWidth="1"/>
  </cols>
  <sheetData>
    <row r="1" spans="1:9" ht="46.5" customHeight="1" x14ac:dyDescent="0.25">
      <c r="A1" s="1"/>
      <c r="B1" s="57" t="s">
        <v>55</v>
      </c>
      <c r="C1" s="58"/>
      <c r="D1" s="58"/>
      <c r="E1" s="58"/>
      <c r="F1" s="58"/>
      <c r="G1" s="2"/>
      <c r="H1" s="1"/>
      <c r="I1" s="1"/>
    </row>
    <row r="2" spans="1:9" ht="12.5" x14ac:dyDescent="0.25">
      <c r="A2" s="1" t="s">
        <v>40</v>
      </c>
      <c r="B2" s="4" t="s">
        <v>41</v>
      </c>
      <c r="C2" s="1" t="s">
        <v>56</v>
      </c>
      <c r="D2" s="4" t="s">
        <v>43</v>
      </c>
      <c r="E2" s="1" t="s">
        <v>44</v>
      </c>
      <c r="F2" s="4" t="s">
        <v>45</v>
      </c>
      <c r="G2" s="4" t="s">
        <v>46</v>
      </c>
      <c r="H2" s="1" t="s">
        <v>47</v>
      </c>
      <c r="I2" s="1" t="s">
        <v>48</v>
      </c>
    </row>
    <row r="3" spans="1:9" ht="12.5" x14ac:dyDescent="0.25">
      <c r="A3" s="1" t="s">
        <v>6</v>
      </c>
      <c r="B3" s="4">
        <v>8.24</v>
      </c>
      <c r="C3" s="1">
        <v>0</v>
      </c>
      <c r="D3" s="4">
        <v>0.20945359000000002</v>
      </c>
      <c r="E3" s="4">
        <v>0.20945359000000002</v>
      </c>
      <c r="F3" s="4">
        <v>0</v>
      </c>
      <c r="G3" s="4"/>
      <c r="H3" s="6" t="s">
        <v>49</v>
      </c>
      <c r="I3" s="7">
        <v>43845</v>
      </c>
    </row>
    <row r="4" spans="1:9" ht="12.5" x14ac:dyDescent="0.25">
      <c r="A4" s="1" t="s">
        <v>8</v>
      </c>
      <c r="B4" s="4">
        <v>17.510000000000002</v>
      </c>
      <c r="C4" s="1">
        <v>0</v>
      </c>
      <c r="D4" s="4">
        <v>0.17049899000000002</v>
      </c>
      <c r="E4" s="4">
        <v>0.17049899000000002</v>
      </c>
      <c r="F4" s="4">
        <v>0</v>
      </c>
      <c r="G4" s="4" t="s">
        <v>52</v>
      </c>
    </row>
    <row r="5" spans="1:9" ht="12.5" x14ac:dyDescent="0.25">
      <c r="A5" s="1" t="s">
        <v>11</v>
      </c>
      <c r="B5" s="4">
        <v>56.65</v>
      </c>
      <c r="C5" s="1">
        <v>0</v>
      </c>
      <c r="D5" s="4">
        <v>0.12081179</v>
      </c>
      <c r="E5" s="4">
        <v>0.12081179</v>
      </c>
      <c r="F5" s="4">
        <v>22.309799999999999</v>
      </c>
      <c r="G5" s="4"/>
    </row>
    <row r="6" spans="1:9" ht="12.5" x14ac:dyDescent="0.25">
      <c r="A6" s="1" t="s">
        <v>12</v>
      </c>
      <c r="B6" s="4">
        <v>56.65</v>
      </c>
      <c r="C6" s="1">
        <v>0</v>
      </c>
      <c r="D6" s="4">
        <v>0.12219199</v>
      </c>
      <c r="E6" s="4">
        <v>0.12219199</v>
      </c>
      <c r="F6" s="4">
        <v>23.071999999999999</v>
      </c>
      <c r="G6" s="4"/>
    </row>
    <row r="7" spans="1:9" ht="12.5" x14ac:dyDescent="0.25">
      <c r="A7" s="1"/>
    </row>
  </sheetData>
  <mergeCells count="1">
    <mergeCell ref="B1:F1"/>
  </mergeCells>
  <hyperlinks>
    <hyperlink ref="H3"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7"/>
  <sheetViews>
    <sheetView workbookViewId="0"/>
  </sheetViews>
  <sheetFormatPr defaultColWidth="14.453125" defaultRowHeight="15.75" customHeight="1" x14ac:dyDescent="0.25"/>
  <cols>
    <col min="1" max="1" width="25" customWidth="1"/>
    <col min="3" max="4" width="17.54296875" customWidth="1"/>
    <col min="5" max="6" width="17.08984375" customWidth="1"/>
    <col min="7" max="8" width="52" customWidth="1"/>
  </cols>
  <sheetData>
    <row r="1" spans="1:9" ht="12.5" x14ac:dyDescent="0.25">
      <c r="A1" s="1"/>
      <c r="B1" s="57" t="s">
        <v>58</v>
      </c>
      <c r="C1" s="58"/>
      <c r="D1" s="58"/>
      <c r="E1" s="58"/>
      <c r="F1" s="58"/>
      <c r="G1" s="1"/>
      <c r="H1" s="1"/>
      <c r="I1" s="1"/>
    </row>
    <row r="2" spans="1:9" ht="12.5" x14ac:dyDescent="0.25">
      <c r="A2" s="1" t="s">
        <v>40</v>
      </c>
      <c r="B2" s="4" t="s">
        <v>41</v>
      </c>
      <c r="C2" s="1" t="s">
        <v>56</v>
      </c>
      <c r="D2" s="4" t="s">
        <v>43</v>
      </c>
      <c r="E2" s="1" t="s">
        <v>44</v>
      </c>
      <c r="F2" s="4" t="s">
        <v>45</v>
      </c>
      <c r="G2" s="1" t="s">
        <v>46</v>
      </c>
      <c r="H2" s="1" t="s">
        <v>47</v>
      </c>
      <c r="I2" s="1" t="s">
        <v>48</v>
      </c>
    </row>
    <row r="3" spans="1:9" ht="12.5" x14ac:dyDescent="0.25">
      <c r="A3" s="1" t="s">
        <v>14</v>
      </c>
      <c r="B3" s="4">
        <v>13.8924</v>
      </c>
      <c r="C3" s="1">
        <v>0</v>
      </c>
      <c r="D3" s="4">
        <v>0.19144214000000001</v>
      </c>
      <c r="E3" s="4">
        <v>0.19144214000000001</v>
      </c>
      <c r="F3" s="4">
        <v>0</v>
      </c>
      <c r="H3" s="6" t="s">
        <v>59</v>
      </c>
      <c r="I3" s="8">
        <v>43846</v>
      </c>
    </row>
    <row r="4" spans="1:9" ht="12.5" x14ac:dyDescent="0.25">
      <c r="A4" s="1" t="s">
        <v>16</v>
      </c>
      <c r="B4" s="4">
        <v>31.069200000000002</v>
      </c>
      <c r="C4" s="1">
        <v>0</v>
      </c>
      <c r="D4" s="4">
        <v>0.15686413999999999</v>
      </c>
      <c r="E4" s="4">
        <v>0.15686413999999999</v>
      </c>
      <c r="F4" s="4">
        <v>0</v>
      </c>
      <c r="G4" s="1" t="s">
        <v>61</v>
      </c>
    </row>
    <row r="5" spans="1:9" ht="16.5" customHeight="1" x14ac:dyDescent="0.25">
      <c r="A5" s="1" t="s">
        <v>17</v>
      </c>
      <c r="B5" s="4">
        <v>94.462199999999996</v>
      </c>
      <c r="C5" s="1">
        <v>0</v>
      </c>
      <c r="D5" s="4">
        <v>4.0788140000000001E-2</v>
      </c>
      <c r="E5" s="4">
        <v>4.0788140000000001E-2</v>
      </c>
      <c r="F5" s="4">
        <v>45.4206</v>
      </c>
      <c r="G5" s="3" t="s">
        <v>62</v>
      </c>
    </row>
    <row r="6" spans="1:9" ht="12.5" x14ac:dyDescent="0.25">
      <c r="A6" s="1" t="s">
        <v>18</v>
      </c>
      <c r="B6" s="4">
        <v>631.80840000000001</v>
      </c>
      <c r="C6" s="1">
        <v>0</v>
      </c>
      <c r="D6" s="4">
        <v>3.976814E-2</v>
      </c>
      <c r="E6" s="4">
        <v>3.976814E-2</v>
      </c>
      <c r="F6" s="4">
        <v>43.962000000000003</v>
      </c>
      <c r="G6" s="1" t="s">
        <v>63</v>
      </c>
    </row>
    <row r="7" spans="1:9" ht="12.5" x14ac:dyDescent="0.25">
      <c r="A7" s="1" t="s">
        <v>19</v>
      </c>
      <c r="B7" s="4">
        <v>94.462199999999996</v>
      </c>
      <c r="C7" s="1">
        <v>0</v>
      </c>
      <c r="D7" s="4">
        <v>0.42022813999999997</v>
      </c>
      <c r="E7" s="4">
        <v>0.42022813999999997</v>
      </c>
      <c r="F7" s="4">
        <v>0</v>
      </c>
    </row>
  </sheetData>
  <mergeCells count="1">
    <mergeCell ref="B1:F1"/>
  </mergeCells>
  <hyperlinks>
    <hyperlink ref="H3"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
  <sheetViews>
    <sheetView workbookViewId="0">
      <selection activeCell="G3" sqref="G3"/>
    </sheetView>
  </sheetViews>
  <sheetFormatPr defaultColWidth="14.453125" defaultRowHeight="15.75" customHeight="1" x14ac:dyDescent="0.25"/>
  <cols>
    <col min="1" max="1" width="13.54296875" customWidth="1"/>
    <col min="3" max="4" width="21.453125" customWidth="1"/>
    <col min="5" max="5" width="21.81640625" customWidth="1"/>
    <col min="8" max="8" width="36.81640625" customWidth="1"/>
  </cols>
  <sheetData>
    <row r="1" spans="1:9" ht="41.25" customHeight="1" x14ac:dyDescent="0.25">
      <c r="B1" s="59" t="s">
        <v>64</v>
      </c>
      <c r="C1" s="58"/>
      <c r="D1" s="58"/>
      <c r="E1" s="58"/>
      <c r="F1" s="58"/>
      <c r="G1" s="2"/>
      <c r="H1" s="1"/>
      <c r="I1" s="1"/>
    </row>
    <row r="2" spans="1:9" ht="18.75" customHeight="1" x14ac:dyDescent="0.25">
      <c r="A2" s="1" t="s">
        <v>40</v>
      </c>
      <c r="B2" s="4" t="s">
        <v>41</v>
      </c>
      <c r="C2" s="1" t="s">
        <v>65</v>
      </c>
      <c r="D2" s="4" t="s">
        <v>66</v>
      </c>
      <c r="E2" s="4" t="s">
        <v>67</v>
      </c>
      <c r="F2" s="4" t="s">
        <v>45</v>
      </c>
      <c r="G2" s="4" t="s">
        <v>46</v>
      </c>
      <c r="H2" s="1" t="s">
        <v>47</v>
      </c>
      <c r="I2" s="1" t="s">
        <v>48</v>
      </c>
    </row>
    <row r="3" spans="1:9" ht="12.5" x14ac:dyDescent="0.25">
      <c r="A3" s="1" t="s">
        <v>116</v>
      </c>
      <c r="B3" s="4">
        <v>13.26</v>
      </c>
      <c r="C3" s="4">
        <v>1300</v>
      </c>
      <c r="D3" s="4">
        <v>0.1995644</v>
      </c>
      <c r="E3" s="4">
        <v>0.18663080000000001</v>
      </c>
      <c r="F3" s="4">
        <v>0</v>
      </c>
      <c r="G3" s="33" t="s">
        <v>117</v>
      </c>
      <c r="H3" s="6" t="s">
        <v>69</v>
      </c>
      <c r="I3" s="8">
        <v>43846</v>
      </c>
    </row>
    <row r="4" spans="1:9" ht="12.5" x14ac:dyDescent="0.25">
      <c r="A4" s="1" t="s">
        <v>25</v>
      </c>
      <c r="B4" s="4">
        <v>30.6</v>
      </c>
      <c r="C4" s="4">
        <v>0</v>
      </c>
      <c r="D4" s="4">
        <v>0.15922340000000001</v>
      </c>
      <c r="E4" s="4">
        <v>0.15922340000000001</v>
      </c>
      <c r="F4" s="4">
        <v>7.9356</v>
      </c>
      <c r="G4" s="4"/>
    </row>
  </sheetData>
  <mergeCells count="1">
    <mergeCell ref="B1:F1"/>
  </mergeCells>
  <hyperlinks>
    <hyperlink ref="H3"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
  <sheetViews>
    <sheetView workbookViewId="0">
      <selection activeCell="A3" sqref="A3"/>
    </sheetView>
  </sheetViews>
  <sheetFormatPr defaultColWidth="14.453125" defaultRowHeight="15.75" customHeight="1" x14ac:dyDescent="0.25"/>
  <cols>
    <col min="1" max="1" width="13.54296875" customWidth="1"/>
    <col min="3" max="4" width="21.453125" customWidth="1"/>
    <col min="5" max="5" width="21.81640625" customWidth="1"/>
    <col min="7" max="7" width="8.26953125" customWidth="1"/>
    <col min="8" max="8" width="36.81640625" customWidth="1"/>
  </cols>
  <sheetData>
    <row r="1" spans="1:9" ht="41.25" customHeight="1" x14ac:dyDescent="0.25">
      <c r="B1" s="59" t="s">
        <v>64</v>
      </c>
      <c r="C1" s="58"/>
      <c r="D1" s="58"/>
      <c r="E1" s="58"/>
      <c r="F1" s="58"/>
      <c r="G1" s="1"/>
      <c r="H1" s="1"/>
      <c r="I1" s="1"/>
    </row>
    <row r="2" spans="1:9" ht="18.75" customHeight="1" x14ac:dyDescent="0.25">
      <c r="A2" s="1" t="s">
        <v>40</v>
      </c>
      <c r="B2" s="4" t="s">
        <v>41</v>
      </c>
      <c r="C2" s="1" t="s">
        <v>68</v>
      </c>
      <c r="D2" s="4" t="s">
        <v>66</v>
      </c>
      <c r="E2" s="4" t="s">
        <v>67</v>
      </c>
      <c r="F2" s="4" t="s">
        <v>45</v>
      </c>
      <c r="G2" s="1" t="s">
        <v>46</v>
      </c>
      <c r="H2" s="1" t="s">
        <v>47</v>
      </c>
      <c r="I2" s="1" t="s">
        <v>48</v>
      </c>
    </row>
    <row r="3" spans="1:9" ht="12.5" x14ac:dyDescent="0.25">
      <c r="A3" s="1" t="s">
        <v>118</v>
      </c>
      <c r="B3" s="4">
        <v>13.39</v>
      </c>
      <c r="C3" s="4">
        <v>1300</v>
      </c>
      <c r="D3" s="4">
        <v>0.20153289000000002</v>
      </c>
      <c r="E3" s="4">
        <v>0.18847249000000002</v>
      </c>
      <c r="F3" s="4">
        <v>0</v>
      </c>
      <c r="G3" s="32" t="s">
        <v>117</v>
      </c>
      <c r="H3" s="6" t="s">
        <v>70</v>
      </c>
      <c r="I3" s="8">
        <v>43848</v>
      </c>
    </row>
    <row r="4" spans="1:9" ht="12.5" x14ac:dyDescent="0.25">
      <c r="A4" s="1" t="s">
        <v>25</v>
      </c>
      <c r="B4" s="4">
        <v>30.900000000000002</v>
      </c>
      <c r="C4" s="4">
        <v>0</v>
      </c>
      <c r="D4" s="4">
        <v>0.16079639000000001</v>
      </c>
      <c r="E4" s="4">
        <v>0.16079639000000001</v>
      </c>
      <c r="F4" s="4">
        <v>8.0134000000000007</v>
      </c>
      <c r="H4" s="6" t="s">
        <v>71</v>
      </c>
      <c r="I4" s="8">
        <v>43848</v>
      </c>
    </row>
  </sheetData>
  <mergeCells count="1">
    <mergeCell ref="B1:F1"/>
  </mergeCells>
  <hyperlinks>
    <hyperlink ref="H3" r:id="rId1"/>
    <hyperlink ref="H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
  <sheetViews>
    <sheetView workbookViewId="0">
      <selection activeCell="A5" sqref="A5"/>
    </sheetView>
  </sheetViews>
  <sheetFormatPr defaultColWidth="14.453125" defaultRowHeight="15.75" customHeight="1" x14ac:dyDescent="0.25"/>
  <cols>
    <col min="1" max="1" width="13.54296875" customWidth="1"/>
    <col min="3" max="4" width="21.453125" customWidth="1"/>
    <col min="5" max="5" width="21.81640625" customWidth="1"/>
    <col min="7" max="7" width="8.26953125" customWidth="1"/>
    <col min="8" max="8" width="36.81640625" customWidth="1"/>
  </cols>
  <sheetData>
    <row r="1" spans="1:9" ht="41.25" customHeight="1" x14ac:dyDescent="0.25">
      <c r="B1" s="59" t="s">
        <v>64</v>
      </c>
      <c r="C1" s="58"/>
      <c r="D1" s="58"/>
      <c r="E1" s="58"/>
      <c r="F1" s="58"/>
      <c r="G1" s="1"/>
      <c r="H1" s="1"/>
      <c r="I1" s="1"/>
    </row>
    <row r="2" spans="1:9" ht="18.75" customHeight="1" x14ac:dyDescent="0.25">
      <c r="A2" s="1" t="s">
        <v>40</v>
      </c>
      <c r="B2" s="4" t="s">
        <v>41</v>
      </c>
      <c r="C2" s="4" t="s">
        <v>72</v>
      </c>
      <c r="D2" s="4" t="s">
        <v>66</v>
      </c>
      <c r="E2" s="4" t="s">
        <v>67</v>
      </c>
      <c r="F2" s="4" t="s">
        <v>45</v>
      </c>
      <c r="G2" s="1" t="s">
        <v>46</v>
      </c>
      <c r="H2" s="1" t="s">
        <v>47</v>
      </c>
      <c r="I2" s="1" t="s">
        <v>48</v>
      </c>
    </row>
    <row r="3" spans="1:9" ht="12.5" x14ac:dyDescent="0.25">
      <c r="A3" s="1" t="s">
        <v>118</v>
      </c>
      <c r="B3" s="4">
        <v>13.39</v>
      </c>
      <c r="C3" s="4">
        <v>1300</v>
      </c>
      <c r="D3" s="4">
        <v>0.20153289000000002</v>
      </c>
      <c r="E3" s="4">
        <v>0.18847249000000002</v>
      </c>
      <c r="F3" s="4">
        <v>0</v>
      </c>
      <c r="G3" s="32" t="s">
        <v>117</v>
      </c>
      <c r="H3" s="6" t="s">
        <v>70</v>
      </c>
      <c r="I3" s="8">
        <v>43848</v>
      </c>
    </row>
    <row r="4" spans="1:9" ht="12.5" x14ac:dyDescent="0.25">
      <c r="A4" s="1" t="s">
        <v>25</v>
      </c>
      <c r="B4" s="4">
        <v>30.900000000000002</v>
      </c>
      <c r="C4" s="4">
        <v>0</v>
      </c>
      <c r="D4" s="4">
        <v>0.16079639000000001</v>
      </c>
      <c r="E4" s="4">
        <v>0.16079639000000001</v>
      </c>
      <c r="F4" s="4">
        <v>8.0134000000000007</v>
      </c>
      <c r="H4" s="6" t="s">
        <v>71</v>
      </c>
      <c r="I4" s="8">
        <v>43848</v>
      </c>
    </row>
  </sheetData>
  <mergeCells count="1">
    <mergeCell ref="B1:F1"/>
  </mergeCells>
  <hyperlinks>
    <hyperlink ref="H3" r:id="rId1"/>
    <hyperlink ref="H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4"/>
  <sheetViews>
    <sheetView workbookViewId="0">
      <selection activeCell="B14" sqref="B14"/>
    </sheetView>
  </sheetViews>
  <sheetFormatPr defaultColWidth="14.453125" defaultRowHeight="15.75" customHeight="1" x14ac:dyDescent="0.25"/>
  <cols>
    <col min="1" max="1" width="13.54296875" customWidth="1"/>
    <col min="3" max="4" width="21.453125" customWidth="1"/>
    <col min="5" max="5" width="21.81640625" customWidth="1"/>
  </cols>
  <sheetData>
    <row r="1" spans="1:7" ht="41.25" customHeight="1" x14ac:dyDescent="0.25">
      <c r="B1" s="59" t="s">
        <v>64</v>
      </c>
      <c r="C1" s="58"/>
      <c r="D1" s="58"/>
      <c r="E1" s="58"/>
      <c r="F1" s="58"/>
    </row>
    <row r="2" spans="1:7" ht="18.75" customHeight="1" x14ac:dyDescent="0.25">
      <c r="A2" s="1" t="s">
        <v>40</v>
      </c>
      <c r="B2" s="4" t="s">
        <v>41</v>
      </c>
      <c r="C2" s="4" t="s">
        <v>72</v>
      </c>
      <c r="D2" s="4" t="s">
        <v>66</v>
      </c>
      <c r="E2" s="4" t="s">
        <v>67</v>
      </c>
      <c r="F2" s="4" t="s">
        <v>45</v>
      </c>
    </row>
    <row r="3" spans="1:7" ht="12.5" x14ac:dyDescent="0.25">
      <c r="A3" s="1" t="s">
        <v>116</v>
      </c>
      <c r="B3" s="4">
        <v>13.26</v>
      </c>
      <c r="C3" s="4">
        <v>1300</v>
      </c>
      <c r="D3" s="4">
        <v>0.19957626000000001</v>
      </c>
      <c r="E3" s="4">
        <v>0.18664266000000002</v>
      </c>
      <c r="F3" s="4">
        <v>0</v>
      </c>
      <c r="G3" s="32" t="s">
        <v>117</v>
      </c>
    </row>
    <row r="4" spans="1:7" ht="12.5" x14ac:dyDescent="0.25">
      <c r="A4" s="1" t="s">
        <v>25</v>
      </c>
      <c r="B4" s="4">
        <v>30.6</v>
      </c>
      <c r="C4" s="4">
        <v>0</v>
      </c>
      <c r="D4" s="4">
        <v>0.15923526000000002</v>
      </c>
      <c r="E4" s="4">
        <v>0.15923526000000002</v>
      </c>
      <c r="F4" s="4">
        <v>7.9356</v>
      </c>
    </row>
  </sheetData>
  <mergeCells count="1">
    <mergeCell ref="B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Calculator</vt:lpstr>
      <vt:lpstr>Utility info</vt:lpstr>
      <vt:lpstr>CEA_MOA</vt:lpstr>
      <vt:lpstr>CEA_KPB</vt:lpstr>
      <vt:lpstr>MLP_All</vt:lpstr>
      <vt:lpstr>MEA_MOA</vt:lpstr>
      <vt:lpstr>MEA_Palmer</vt:lpstr>
      <vt:lpstr>MEA_Wasilla</vt:lpstr>
      <vt:lpstr>MEA_Houston</vt:lpstr>
      <vt:lpstr>MEA_Other</vt:lpstr>
      <vt:lpstr>HEA_All</vt:lpstr>
      <vt:lpstr>GVEA_All</vt:lpstr>
      <vt:lpstr>CVEA_Valdez</vt:lpstr>
      <vt:lpstr>CVEA_Other</vt:lpstr>
      <vt:lpstr>locCEA</vt:lpstr>
      <vt:lpstr>locCVEA</vt:lpstr>
      <vt:lpstr>locGVEA</vt:lpstr>
      <vt:lpstr>locHEA</vt:lpstr>
      <vt:lpstr>locMEA</vt:lpstr>
      <vt:lpstr>locMLP</vt:lpstr>
      <vt:lpstr>rateCEA</vt:lpstr>
      <vt:lpstr>rateCVEA</vt:lpstr>
      <vt:lpstr>rateGVEA</vt:lpstr>
      <vt:lpstr>rateHEA</vt:lpstr>
      <vt:lpstr>rateMEA</vt:lpstr>
      <vt:lpstr>rateMLP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Whitney</dc:creator>
  <cp:lastModifiedBy>Michelle Wilber</cp:lastModifiedBy>
  <dcterms:created xsi:type="dcterms:W3CDTF">2020-01-24T17:48:55Z</dcterms:created>
  <dcterms:modified xsi:type="dcterms:W3CDTF">2020-02-21T17:51:25Z</dcterms:modified>
</cp:coreProperties>
</file>